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C:\Users\peter.corley\AppData\Roaming\OpenText\OTEdit\EC_PouMataaho\c12617854\"/>
    </mc:Choice>
  </mc:AlternateContent>
  <xr:revisionPtr revIDLastSave="0" documentId="13_ncr:1_{F80D502C-4187-401C-8AF7-B0A11A47BE21}" xr6:coauthVersionLast="47" xr6:coauthVersionMax="47" xr10:uidLastSave="{00000000-0000-0000-0000-000000000000}"/>
  <bookViews>
    <workbookView xWindow="-110" yWindow="-110" windowWidth="19420" windowHeight="10300" activeTab="1" xr2:uid="{2DD14EA5-2117-46AF-99C3-A5F24B999AF0}"/>
  </bookViews>
  <sheets>
    <sheet name="Guidance for agencies" sheetId="5" r:id="rId1"/>
    <sheet name="Summary and sign-off CE" sheetId="13" r:id="rId2"/>
    <sheet name="Travel" sheetId="1" r:id="rId3"/>
    <sheet name="Hospitality" sheetId="2" r:id="rId4"/>
    <sheet name="All other expenses" sheetId="3" r:id="rId5"/>
    <sheet name="Gifts and benefits" sheetId="4" r:id="rId6"/>
    <sheet name="Summary and sign-off Kaihautu" sheetId="14" r:id="rId7"/>
    <sheet name="Travel - Kaihautu" sheetId="15" r:id="rId8"/>
    <sheet name="Hospitality - Kaihautu" sheetId="16" r:id="rId9"/>
    <sheet name="All other expenses - Kaihautu" sheetId="17" r:id="rId10"/>
    <sheet name="Gifts and benefits - Kaihautu" sheetId="18" r:id="rId11"/>
  </sheets>
  <definedNames>
    <definedName name="_xlnm.Print_Area" localSheetId="4">'All other expenses'!$A$1:$E$23</definedName>
    <definedName name="_xlnm.Print_Area" localSheetId="9">'All other expenses - Kaihautu'!$A$1:$E$38</definedName>
    <definedName name="_xlnm.Print_Area" localSheetId="5">'Gifts and benefits'!$A$1:$F$37</definedName>
    <definedName name="_xlnm.Print_Area" localSheetId="10">'Gifts and benefits - Kaihautu'!$A$1:$F$31</definedName>
    <definedName name="_xlnm.Print_Area" localSheetId="0">'Guidance for agencies'!$A$1:$A$58</definedName>
    <definedName name="_xlnm.Print_Area" localSheetId="3">Hospitality!$A$1:$E$29</definedName>
    <definedName name="_xlnm.Print_Area" localSheetId="8">'Hospitality - Kaihautu'!$A$1:$E$33</definedName>
    <definedName name="_xlnm.Print_Area" localSheetId="1">'Summary and sign-off CE'!$A$1:$F$23</definedName>
    <definedName name="_xlnm.Print_Area" localSheetId="6">'Summary and sign-off Kaihautu'!$A$1:$F$23</definedName>
    <definedName name="_xlnm.Print_Area" localSheetId="2">Travel!$A$1:$E$105</definedName>
    <definedName name="_xlnm.Print_Area" localSheetId="7">'Travel - Kaihautu'!$A$1:$E$72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9" i="1" l="1"/>
  <c r="B15" i="1"/>
  <c r="B16" i="1"/>
  <c r="B38" i="15" l="1"/>
  <c r="C22" i="18"/>
  <c r="F13" i="14" s="1"/>
  <c r="C21" i="18"/>
  <c r="D20" i="18"/>
  <c r="B5" i="18"/>
  <c r="B4" i="18"/>
  <c r="B3" i="18"/>
  <c r="B2" i="18"/>
  <c r="C32" i="17"/>
  <c r="B32" i="17"/>
  <c r="B13" i="14" s="1"/>
  <c r="B5" i="17"/>
  <c r="B4" i="17"/>
  <c r="B3" i="17"/>
  <c r="B2" i="17"/>
  <c r="C26" i="16"/>
  <c r="B26" i="16"/>
  <c r="B12" i="14" s="1"/>
  <c r="B5" i="16"/>
  <c r="B4" i="16"/>
  <c r="B3" i="16"/>
  <c r="B2" i="16"/>
  <c r="C61" i="15"/>
  <c r="B61" i="15"/>
  <c r="B17" i="14" s="1"/>
  <c r="C50" i="15"/>
  <c r="B50" i="15"/>
  <c r="B16" i="14" s="1"/>
  <c r="C18" i="15"/>
  <c r="B18" i="15"/>
  <c r="B15" i="14" s="1"/>
  <c r="B5" i="15"/>
  <c r="B4" i="15"/>
  <c r="B3" i="15"/>
  <c r="B2" i="15"/>
  <c r="E60" i="14"/>
  <c r="C60" i="14"/>
  <c r="B60" i="14"/>
  <c r="D59" i="14"/>
  <c r="B59" i="14"/>
  <c r="D58" i="14"/>
  <c r="B58" i="14"/>
  <c r="D57" i="14"/>
  <c r="B57" i="14"/>
  <c r="D56" i="14"/>
  <c r="B56" i="14"/>
  <c r="D55" i="14"/>
  <c r="B55" i="14"/>
  <c r="C13" i="14"/>
  <c r="C12" i="14"/>
  <c r="C11" i="14"/>
  <c r="C17" i="14" s="1"/>
  <c r="B6" i="14"/>
  <c r="F59" i="14" l="1"/>
  <c r="D32" i="17" s="1"/>
  <c r="F60" i="14"/>
  <c r="E20" i="18" s="1"/>
  <c r="C20" i="18"/>
  <c r="F11" i="14" s="1"/>
  <c r="F58" i="14"/>
  <c r="D26" i="16" s="1"/>
  <c r="F12" i="14"/>
  <c r="F57" i="14"/>
  <c r="D61" i="15" s="1"/>
  <c r="B63" i="15"/>
  <c r="B11" i="14"/>
  <c r="F56" i="14"/>
  <c r="D50" i="15" s="1"/>
  <c r="F55" i="14"/>
  <c r="D18" i="15" s="1"/>
  <c r="C16" i="14"/>
  <c r="C15" i="14"/>
  <c r="D26" i="4"/>
  <c r="C17" i="3"/>
  <c r="C22" i="2"/>
  <c r="C76" i="1"/>
  <c r="C94" i="1"/>
  <c r="C28" i="1"/>
  <c r="B6" i="13" l="1"/>
  <c r="E60" i="13"/>
  <c r="C60" i="13"/>
  <c r="C28" i="4"/>
  <c r="C27" i="4"/>
  <c r="B60" i="13" l="1"/>
  <c r="B59" i="13"/>
  <c r="D59" i="13"/>
  <c r="B58" i="13"/>
  <c r="D58" i="13"/>
  <c r="D57" i="13"/>
  <c r="B57" i="13"/>
  <c r="D56" i="13"/>
  <c r="B56" i="13"/>
  <c r="D55" i="13"/>
  <c r="B55" i="13"/>
  <c r="B2" i="4"/>
  <c r="B3" i="4"/>
  <c r="B2" i="3"/>
  <c r="B3" i="3"/>
  <c r="B2" i="2"/>
  <c r="B3" i="2"/>
  <c r="B2" i="1"/>
  <c r="B3" i="1"/>
  <c r="F58" i="13" l="1"/>
  <c r="D22" i="2" s="1"/>
  <c r="F60" i="13"/>
  <c r="E26" i="4" s="1"/>
  <c r="F59" i="13"/>
  <c r="D17" i="3" s="1"/>
  <c r="F57" i="13"/>
  <c r="D94" i="1" s="1"/>
  <c r="F56" i="13"/>
  <c r="D76" i="1" s="1"/>
  <c r="F55" i="13"/>
  <c r="D28" i="1" s="1"/>
  <c r="C13" i="13"/>
  <c r="C12" i="13"/>
  <c r="C11" i="13"/>
  <c r="C16" i="13" l="1"/>
  <c r="C17" i="13"/>
  <c r="B5" i="4" l="1"/>
  <c r="B4" i="4"/>
  <c r="B5" i="3"/>
  <c r="B4" i="3"/>
  <c r="B5" i="2"/>
  <c r="B4" i="2"/>
  <c r="B5" i="1"/>
  <c r="B4" i="1"/>
  <c r="C15" i="13" l="1"/>
  <c r="F12" i="13" l="1"/>
  <c r="C26" i="4"/>
  <c r="F11" i="13" s="1"/>
  <c r="F13" i="13" l="1"/>
  <c r="B94" i="1"/>
  <c r="B17" i="13" s="1"/>
  <c r="B76" i="1"/>
  <c r="B16" i="13" s="1"/>
  <c r="B28" i="1"/>
  <c r="B15" i="13" s="1"/>
  <c r="B17" i="3" l="1"/>
  <c r="B13" i="13" s="1"/>
  <c r="B22" i="2"/>
  <c r="B12" i="13" s="1"/>
  <c r="B11" i="13" l="1"/>
  <c r="B9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1"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7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700-000001000000}">
      <text>
        <r>
          <rPr>
            <sz val="9"/>
            <color indexed="81"/>
            <rFont val="Tahoma"/>
            <family val="2"/>
          </rPr>
          <t xml:space="preserve">
Insert additional rows as needed:
- 'right click' on a row number (left of screen)
- select 'Insert' (this will insert a row above it)
</t>
        </r>
      </text>
    </comment>
    <comment ref="A21" authorId="0" shapeId="0" xr:uid="{00000000-0006-0000-0700-000002000000}">
      <text>
        <r>
          <rPr>
            <sz val="9"/>
            <color indexed="81"/>
            <rFont val="Tahoma"/>
            <family val="2"/>
          </rPr>
          <t xml:space="preserve">
Insert additional rows as needed:
- 'right click' on a row number (left of screen)
- select 'Insert' (this will insert a row above it)
</t>
        </r>
      </text>
    </comment>
    <comment ref="A53" authorId="0" shapeId="0" xr:uid="{00000000-0006-0000-07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8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9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A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<sst xmlns="http://schemas.openxmlformats.org/spreadsheetml/2006/main" count="697" uniqueCount="240">
  <si>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</si>
  <si>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</si>
  <si>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</si>
  <si>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</si>
  <si>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</si>
  <si>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</si>
  <si>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</si>
  <si>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</si>
  <si>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</si>
  <si>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</si>
  <si>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</si>
  <si>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</si>
  <si>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</si>
  <si>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</si>
  <si>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</si>
  <si>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</si>
  <si>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</si>
  <si>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</si>
  <si>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</si>
  <si>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</si>
  <si>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</si>
  <si>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</si>
  <si>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</si>
  <si>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</si>
  <si>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</si>
  <si>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</si>
  <si>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</si>
  <si>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</si>
  <si>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</si>
  <si>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</si>
  <si>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</si>
  <si>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</si>
  <si>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</si>
  <si>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</si>
  <si>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</si>
  <si>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</si>
  <si>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</si>
  <si>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</si>
  <si>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</si>
  <si>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</si>
  <si>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</si>
  <si>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</si>
  <si>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</si>
  <si>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</si>
  <si>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</si>
  <si>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</si>
  <si>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</si>
  <si>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</si>
  <si>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</si>
  <si>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</si>
  <si>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</si>
  <si>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</si>
  <si>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</si>
  <si>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</si>
  <si>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</si>
  <si>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</si>
  <si>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</si>
  <si>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</si>
  <si>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</si>
  <si>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</si>
  <si>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</si>
  <si>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</si>
  <si>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</si>
  <si>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</si>
  <si>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</si>
  <si>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</si>
  <si>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</si>
  <si>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</si>
  <si>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</si>
  <si>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</si>
  <si>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</si>
  <si>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</si>
  <si>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</si>
  <si>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</si>
  <si>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</si>
  <si>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</si>
  <si>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</si>
  <si>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</si>
  <si>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</si>
  <si>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</si>
  <si>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</si>
  <si>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</si>
  <si>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</si>
  <si>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</si>
  <si>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</si>
  <si>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</si>
  <si>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</si>
  <si>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</si>
  <si>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</si>
  <si>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</si>
  <si>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</si>
  <si>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</si>
  <si>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</si>
  <si>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</si>
  <si>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</si>
  <si>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</si>
  <si>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</si>
  <si>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</si>
  <si>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</si>
  <si>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</si>
  <si>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</si>
  <si>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</si>
  <si>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</si>
  <si>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</si>
  <si>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</si>
  <si>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</si>
  <si>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</si>
  <si>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</si>
  <si>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</si>
  <si>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</si>
  <si>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</si>
  <si>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</si>
  <si>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</si>
  <si>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</si>
  <si>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</si>
  <si>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</si>
  <si>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</si>
  <si>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</si>
  <si>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</si>
  <si>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</si>
  <si>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</si>
  <si>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</si>
  <si>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</si>
  <si>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</si>
  <si>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</si>
  <si>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</si>
  <si>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</si>
  <si>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</si>
  <si>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</si>
  <si>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</si>
  <si>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</si>
  <si>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</si>
  <si>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</si>
  <si>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</si>
  <si>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</si>
  <si>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</si>
  <si>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</si>
  <si>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</si>
  <si>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</si>
  <si>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</si>
  <si>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</si>
  <si>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</si>
  <si>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</si>
  <si>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</si>
  <si>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</si>
  <si>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</si>
  <si>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</si>
  <si>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</si>
  <si>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</si>
  <si>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</si>
  <si>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</si>
  <si>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</si>
  <si>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</si>
  <si>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</si>
  <si>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</si>
  <si>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</si>
  <si>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</si>
  <si>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</si>
  <si>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</si>
  <si>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</si>
  <si>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</si>
  <si>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</si>
  <si>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</si>
  <si>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</si>
  <si>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</si>
  <si>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</si>
  <si>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</si>
  <si>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</si>
  <si>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</si>
  <si>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Museum of New Zealand Te Papa Tongarewa</t>
  </si>
  <si>
    <t>Courtney Johnston</t>
  </si>
  <si>
    <t>Taxi</t>
  </si>
  <si>
    <t>Wellington</t>
  </si>
  <si>
    <t>Gisborne</t>
  </si>
  <si>
    <t>Auckland</t>
  </si>
  <si>
    <t>Travel to local meeting</t>
  </si>
  <si>
    <t>Kaihautu**</t>
  </si>
  <si>
    <t>Arapata Hakiwai</t>
  </si>
  <si>
    <t>This disclosure has been approved by the Chair of the Te Papa Board</t>
  </si>
  <si>
    <t>Flights</t>
  </si>
  <si>
    <t>Accommodation</t>
  </si>
  <si>
    <t>Car Hire</t>
  </si>
  <si>
    <t>Christchurch</t>
  </si>
  <si>
    <t>Misc.</t>
  </si>
  <si>
    <t>Travel to Wellington airport</t>
  </si>
  <si>
    <t>Attending Board meeting in Gisborne</t>
  </si>
  <si>
    <t>Entry fee</t>
  </si>
  <si>
    <t>Warren and Mahoney</t>
  </si>
  <si>
    <t xml:space="preserve">Car parking </t>
  </si>
  <si>
    <t>Car parking provided as part of employment agreement</t>
  </si>
  <si>
    <t>Hamilton</t>
  </si>
  <si>
    <t>London/Nice/Singapore</t>
  </si>
  <si>
    <t>Attending conferences and meetings for 21 days</t>
  </si>
  <si>
    <t>Ngaluk Waangkiny Book and a talking stick and scarf</t>
  </si>
  <si>
    <t>Robyn Smith Walley and Jody Nunn (Churchill Fellowship Research)</t>
  </si>
  <si>
    <t>WAM Pōneke Matariki Celebration dinner</t>
  </si>
  <si>
    <t>Michael Lett Dinner</t>
  </si>
  <si>
    <t>Michael Lett Gallery</t>
  </si>
  <si>
    <t>Scarves and book - collection highlights of the national museum of China</t>
  </si>
  <si>
    <t>On these walls book</t>
  </si>
  <si>
    <t>Chinese Delegation</t>
  </si>
  <si>
    <t xml:space="preserve">CLIR Institutes </t>
  </si>
  <si>
    <t>Annual Report</t>
  </si>
  <si>
    <t xml:space="preserve">Queen Victoria Museum and Art Gallery </t>
  </si>
  <si>
    <t>Attending a tangi</t>
  </si>
  <si>
    <t>Attending the Ngā Taonga Toi a Te Waka Toi 2023</t>
  </si>
  <si>
    <t>Attending the Kiingitanga hui 2024</t>
  </si>
  <si>
    <t xml:space="preserve">Flowers and care pack for 1 </t>
  </si>
  <si>
    <t>Lunch for 2</t>
  </si>
  <si>
    <t>Welcoming a new employee</t>
  </si>
  <si>
    <t>Meeting with Pou Ārahi Māori Leader</t>
  </si>
  <si>
    <t xml:space="preserve">Attending AGDG meeting </t>
  </si>
  <si>
    <t xml:space="preserve">Atttending the closing talk for Robin White's Survey exhibition </t>
  </si>
  <si>
    <t>Travel to Auckland airport</t>
  </si>
  <si>
    <t xml:space="preserve">NDF 2023 Conference </t>
  </si>
  <si>
    <t xml:space="preserve">Meeting at Waitangi </t>
  </si>
  <si>
    <t>Waitangi</t>
  </si>
  <si>
    <t>Meeting with Michael Frawley, MATAT Director</t>
  </si>
  <si>
    <t>Tea for 2</t>
  </si>
  <si>
    <t xml:space="preserve">Australia </t>
  </si>
  <si>
    <t>Attending Council of Australasian Museum Directors (CAMD)</t>
  </si>
  <si>
    <t>Taxi and Train</t>
  </si>
  <si>
    <t>Travel to local meeting - WCC CE Forum</t>
  </si>
  <si>
    <t>Meeting with Minister Sepuloni</t>
  </si>
  <si>
    <t xml:space="preserve">Farewell for EA </t>
  </si>
  <si>
    <t>Lunch for two</t>
  </si>
  <si>
    <t xml:space="preserve">Morning tea for 11 </t>
  </si>
  <si>
    <t>Food, card</t>
  </si>
  <si>
    <t xml:space="preserve">Travel to local meeting - Archive Leaders meeting </t>
  </si>
  <si>
    <t>Travel to local meeting - Institute of Directors Meeting</t>
  </si>
  <si>
    <t>Attending Te Papa Foundation Event</t>
  </si>
  <si>
    <t>Food for external meetings</t>
  </si>
  <si>
    <t>Food</t>
  </si>
  <si>
    <t>Shared by the Co-Leaders</t>
  </si>
  <si>
    <t>Attending the Next Page Mentoring event</t>
  </si>
  <si>
    <t>WOW tickets</t>
  </si>
  <si>
    <t>WOW</t>
  </si>
  <si>
    <t>NZSO Foundation Gala Dinner</t>
  </si>
  <si>
    <t>NZSO</t>
  </si>
  <si>
    <t>NZRB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</si>
</sst>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8"/>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5">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0" fontId="15" fillId="11" borderId="4" xfId="0" applyFont="1" applyFill="1" applyBorder="1" applyAlignment="1" applyProtection="1">
      <alignment vertical="center"/>
      <protection locked="0"/>
    </xf>
    <xf numFmtId="164" fontId="15" fillId="11" borderId="4" xfId="0" applyNumberFormat="1" applyFont="1" applyFill="1" applyBorder="1" applyAlignment="1" applyProtection="1">
      <alignment vertical="center"/>
      <protection locked="0"/>
    </xf>
    <xf numFmtId="0" fontId="15" fillId="11" borderId="5" xfId="0" applyFont="1" applyFill="1" applyBorder="1" applyAlignment="1" applyProtection="1">
      <alignment vertical="center"/>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4">
    <dxf>
      <font>
        <color theme="1" tint="0.499984740745262"/>
      </font>
      <fill>
        <patternFill>
          <bgColor rgb="FFCCFFCC"/>
        </patternFill>
      </fill>
    </dxf>
    <dxf>
      <font>
        <color theme="1" tint="0.499984740745262"/>
      </font>
      <fill>
        <patternFill>
          <bgColor rgb="FFCCFFCC"/>
        </patternFill>
      </fill>
    </dxf>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workbookViewId="0">
      <selection activeCell="A14" sqref="A14:A15"/>
    </sheetView>
  </sheetViews>
  <sheetFormatPr defaultColWidth="0" defaultRowHeight="14" zeroHeight="1" x14ac:dyDescent="0.3"/>
  <cols>
    <col min="1" max="1" width="219.26953125" style="41" customWidth="1"/>
    <col min="2" max="2" width="33.26953125" style="40" customWidth="1"/>
    <col min="3" max="16384" width="8.7265625" hidden="1"/>
  </cols>
  <sheetData>
    <row r="1" spans="1:2" ht="23.25" customHeight="1" x14ac:dyDescent="0.3">
      <c r="A1" s="39" t="s">
        <v>0</v>
      </c>
    </row>
    <row r="2" spans="1:2" ht="33" customHeight="1" x14ac:dyDescent="0.3">
      <c r="A2" s="95" t="s">
        <v>1</v>
      </c>
    </row>
    <row r="3" spans="1:2" ht="17.25" customHeight="1" x14ac:dyDescent="0.3"/>
    <row r="4" spans="1:2" ht="23.25" customHeight="1" x14ac:dyDescent="0.3">
      <c r="A4" s="119" t="s">
        <v>2</v>
      </c>
    </row>
    <row r="5" spans="1:2" ht="17.25" customHeight="1" x14ac:dyDescent="0.3"/>
    <row r="6" spans="1:2" ht="23.25" customHeight="1" x14ac:dyDescent="0.3">
      <c r="A6" s="42" t="s">
        <v>3</v>
      </c>
    </row>
    <row r="7" spans="1:2" ht="17.25" customHeight="1" x14ac:dyDescent="0.3">
      <c r="A7" s="43" t="s">
        <v>4</v>
      </c>
    </row>
    <row r="8" spans="1:2" ht="17.25" customHeight="1" x14ac:dyDescent="0.3">
      <c r="A8" s="43" t="s">
        <v>5</v>
      </c>
    </row>
    <row r="9" spans="1:2" ht="17.25" customHeight="1" x14ac:dyDescent="0.3">
      <c r="A9" s="43"/>
    </row>
    <row r="10" spans="1:2" ht="23.25" customHeight="1" x14ac:dyDescent="0.25">
      <c r="A10" s="42" t="s">
        <v>6</v>
      </c>
      <c r="B10" s="70" t="s">
        <v>7</v>
      </c>
    </row>
    <row r="11" spans="1:2" ht="17.25" customHeight="1" x14ac:dyDescent="0.3">
      <c r="A11" s="44" t="s">
        <v>8</v>
      </c>
    </row>
    <row r="12" spans="1:2" ht="17.25" customHeight="1" x14ac:dyDescent="0.3">
      <c r="A12" s="43" t="s">
        <v>9</v>
      </c>
    </row>
    <row r="13" spans="1:2" ht="17.25" customHeight="1" x14ac:dyDescent="0.3">
      <c r="A13" s="43" t="s">
        <v>10</v>
      </c>
    </row>
    <row r="14" spans="1:2" ht="17.25" customHeight="1" x14ac:dyDescent="0.3">
      <c r="A14" s="45" t="s">
        <v>11</v>
      </c>
    </row>
    <row r="15" spans="1:2" ht="17.25" customHeight="1" x14ac:dyDescent="0.3">
      <c r="A15" s="43" t="s">
        <v>12</v>
      </c>
    </row>
    <row r="16" spans="1:2" ht="17.25" customHeight="1" x14ac:dyDescent="0.3">
      <c r="A16" s="43"/>
    </row>
    <row r="17" spans="1:1" ht="23.25" customHeight="1" x14ac:dyDescent="0.3">
      <c r="A17" s="42" t="s">
        <v>13</v>
      </c>
    </row>
    <row r="18" spans="1:1" ht="17.25" customHeight="1" x14ac:dyDescent="0.3">
      <c r="A18" s="45" t="s">
        <v>14</v>
      </c>
    </row>
    <row r="19" spans="1:1" ht="17.25" customHeight="1" x14ac:dyDescent="0.3">
      <c r="A19" s="45" t="s">
        <v>15</v>
      </c>
    </row>
    <row r="20" spans="1:1" ht="17.25" customHeight="1" x14ac:dyDescent="0.3">
      <c r="A20" s="66" t="s">
        <v>16</v>
      </c>
    </row>
    <row r="21" spans="1:1" ht="17.25" customHeight="1" x14ac:dyDescent="0.3">
      <c r="A21" s="46"/>
    </row>
    <row r="22" spans="1:1" ht="23.25" customHeight="1" x14ac:dyDescent="0.3">
      <c r="A22" s="42" t="s">
        <v>17</v>
      </c>
    </row>
    <row r="23" spans="1:1" ht="17.25" customHeight="1" x14ac:dyDescent="0.3">
      <c r="A23" s="46" t="s">
        <v>18</v>
      </c>
    </row>
    <row r="24" spans="1:1" ht="17.25" customHeight="1" x14ac:dyDescent="0.3">
      <c r="A24" s="46"/>
    </row>
    <row r="25" spans="1:1" ht="23.25" customHeight="1" x14ac:dyDescent="0.3">
      <c r="A25" s="42" t="s">
        <v>19</v>
      </c>
    </row>
    <row r="26" spans="1:1" ht="17.25" customHeight="1" x14ac:dyDescent="0.3">
      <c r="A26" s="47" t="s">
        <v>20</v>
      </c>
    </row>
    <row r="27" spans="1:1" ht="32.25" customHeight="1" x14ac:dyDescent="0.3">
      <c r="A27" s="45" t="s">
        <v>21</v>
      </c>
    </row>
    <row r="28" spans="1:1" ht="17.25" customHeight="1" x14ac:dyDescent="0.3">
      <c r="A28" s="47" t="s">
        <v>22</v>
      </c>
    </row>
    <row r="29" spans="1:1" ht="32.25" customHeight="1" x14ac:dyDescent="0.3">
      <c r="A29" s="45" t="s">
        <v>23</v>
      </c>
    </row>
    <row r="30" spans="1:1" ht="17.25" customHeight="1" x14ac:dyDescent="0.3">
      <c r="A30" s="47" t="s">
        <v>24</v>
      </c>
    </row>
    <row r="31" spans="1:1" ht="17.25" customHeight="1" x14ac:dyDescent="0.3">
      <c r="A31" s="45" t="s">
        <v>25</v>
      </c>
    </row>
    <row r="32" spans="1:1" ht="17.25" customHeight="1" x14ac:dyDescent="0.3">
      <c r="A32" s="47" t="s">
        <v>26</v>
      </c>
    </row>
    <row r="33" spans="1:1" ht="32.25" customHeight="1" x14ac:dyDescent="0.3">
      <c r="A33" s="45" t="s">
        <v>27</v>
      </c>
    </row>
    <row r="34" spans="1:1" ht="32.25" customHeight="1" x14ac:dyDescent="0.3">
      <c r="A34" s="44" t="s">
        <v>28</v>
      </c>
    </row>
    <row r="35" spans="1:1" ht="17.25" customHeight="1" x14ac:dyDescent="0.3">
      <c r="A35" s="47" t="s">
        <v>29</v>
      </c>
    </row>
    <row r="36" spans="1:1" ht="32.25" customHeight="1" x14ac:dyDescent="0.3">
      <c r="A36" s="45" t="s">
        <v>30</v>
      </c>
    </row>
    <row r="37" spans="1:1" ht="32.25" customHeight="1" x14ac:dyDescent="0.3">
      <c r="A37" s="45" t="s">
        <v>31</v>
      </c>
    </row>
    <row r="38" spans="1:1" ht="32.25" customHeight="1" x14ac:dyDescent="0.3">
      <c r="A38" s="45" t="s">
        <v>32</v>
      </c>
    </row>
    <row r="39" spans="1:1" ht="17.25" customHeight="1" x14ac:dyDescent="0.3">
      <c r="A39" s="44"/>
    </row>
    <row r="40" spans="1:1" ht="22.5" customHeight="1" x14ac:dyDescent="0.3">
      <c r="A40" s="42" t="s">
        <v>33</v>
      </c>
    </row>
    <row r="41" spans="1:1" ht="17.25" customHeight="1" x14ac:dyDescent="0.3">
      <c r="A41" s="51" t="s">
        <v>34</v>
      </c>
    </row>
    <row r="42" spans="1:1" ht="17.25" customHeight="1" x14ac:dyDescent="0.3">
      <c r="A42" s="48" t="s">
        <v>35</v>
      </c>
    </row>
    <row r="43" spans="1:1" ht="17.25" customHeight="1" x14ac:dyDescent="0.3">
      <c r="A43" s="46" t="s">
        <v>36</v>
      </c>
    </row>
    <row r="44" spans="1:1" ht="32.25" customHeight="1" x14ac:dyDescent="0.3">
      <c r="A44" s="46" t="s">
        <v>37</v>
      </c>
    </row>
    <row r="45" spans="1:1" ht="32.25" customHeight="1" x14ac:dyDescent="0.3">
      <c r="A45" s="46" t="s">
        <v>38</v>
      </c>
    </row>
    <row r="46" spans="1:1" ht="17.25" customHeight="1" x14ac:dyDescent="0.3">
      <c r="A46" s="49" t="s">
        <v>39</v>
      </c>
    </row>
    <row r="47" spans="1:1" ht="32.25" customHeight="1" x14ac:dyDescent="0.3">
      <c r="A47" s="45" t="s">
        <v>40</v>
      </c>
    </row>
    <row r="48" spans="1:1" ht="32.25" customHeight="1" x14ac:dyDescent="0.3">
      <c r="A48" s="45" t="s">
        <v>41</v>
      </c>
    </row>
    <row r="49" spans="1:1" ht="32.25" customHeight="1" x14ac:dyDescent="0.3">
      <c r="A49" s="46" t="s">
        <v>42</v>
      </c>
    </row>
    <row r="50" spans="1:1" ht="17.25" customHeight="1" x14ac:dyDescent="0.3">
      <c r="A50" s="46" t="s">
        <v>43</v>
      </c>
    </row>
    <row r="51" spans="1:1" ht="17.25" customHeight="1" x14ac:dyDescent="0.3">
      <c r="A51" s="46" t="s">
        <v>44</v>
      </c>
    </row>
    <row r="52" spans="1:1" ht="17.25" customHeight="1" x14ac:dyDescent="0.3">
      <c r="A52" s="46"/>
    </row>
    <row r="53" spans="1:1" ht="22.5" customHeight="1" x14ac:dyDescent="0.3">
      <c r="A53" s="42" t="s">
        <v>45</v>
      </c>
    </row>
    <row r="54" spans="1:1" ht="32.25" customHeight="1" x14ac:dyDescent="0.3">
      <c r="A54" s="105" t="s">
        <v>46</v>
      </c>
    </row>
    <row r="55" spans="1:1" ht="17.25" customHeight="1" x14ac:dyDescent="0.3">
      <c r="A55" s="50" t="s">
        <v>47</v>
      </c>
    </row>
    <row r="56" spans="1:1" ht="17.25" customHeight="1" x14ac:dyDescent="0.3">
      <c r="A56" s="51" t="s">
        <v>48</v>
      </c>
    </row>
    <row r="57" spans="1:1" ht="17.25" customHeight="1" x14ac:dyDescent="0.3">
      <c r="A57" s="66" t="s">
        <v>49</v>
      </c>
    </row>
    <row r="58" spans="1:1" ht="17.25" customHeight="1" x14ac:dyDescent="0.3">
      <c r="A58" s="52" t="s">
        <v>50</v>
      </c>
    </row>
    <row r="59" spans="1:1" x14ac:dyDescent="0.3"/>
    <row r="61" spans="1:1" hidden="1" x14ac:dyDescent="0.3">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5000000}"/>
    <hyperlink ref="A54" r:id="rId7" display="http://www.ssc.govt.nz/assets/Legacy/resources/Chief-Executive-Expense-Disclosure-Guide.pdf" xr:uid="{00000000-0004-0000-0000-000006000000}"/>
    <hyperlink ref="A2" r:id="rId8" display="http://www.ssc.govt.nz/assets/Legacy/resources/Chief-Executive-Expense-Disclosure-Guide.pdf"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M59"/>
  <sheetViews>
    <sheetView zoomScaleNormal="100" workbookViewId="0">
      <selection activeCell="C27" sqref="C27"/>
    </sheetView>
  </sheetViews>
  <sheetFormatPr defaultColWidth="0" defaultRowHeight="12.75" customHeight="1"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38" t="s">
        <v>109</v>
      </c>
      <c r="B1" s="138"/>
      <c r="C1" s="138"/>
      <c r="D1" s="138"/>
      <c r="E1" s="138"/>
    </row>
    <row r="2" spans="1:6" ht="21" customHeight="1" x14ac:dyDescent="0.25">
      <c r="A2" s="3" t="s">
        <v>52</v>
      </c>
      <c r="B2" s="141" t="str">
        <f>'Summary and sign-off Kaihautu'!B2:F2</f>
        <v>Museum of New Zealand Te Papa Tongarewa</v>
      </c>
      <c r="C2" s="141"/>
      <c r="D2" s="141"/>
      <c r="E2" s="141"/>
    </row>
    <row r="3" spans="1:6" ht="21" customHeight="1" x14ac:dyDescent="0.25">
      <c r="A3" s="3" t="s">
        <v>110</v>
      </c>
      <c r="B3" s="141" t="str">
        <f>'Summary and sign-off Kaihautu'!B3:F3</f>
        <v>Arapata Hakiwai</v>
      </c>
      <c r="C3" s="141"/>
      <c r="D3" s="141"/>
      <c r="E3" s="141"/>
    </row>
    <row r="4" spans="1:6" ht="21" customHeight="1" x14ac:dyDescent="0.25">
      <c r="A4" s="3" t="s">
        <v>111</v>
      </c>
      <c r="B4" s="141">
        <f>'Summary and sign-off Kaihautu'!B4:F4</f>
        <v>45108</v>
      </c>
      <c r="C4" s="141"/>
      <c r="D4" s="141"/>
      <c r="E4" s="141"/>
    </row>
    <row r="5" spans="1:6" ht="21" customHeight="1" x14ac:dyDescent="0.25">
      <c r="A5" s="3" t="s">
        <v>112</v>
      </c>
      <c r="B5" s="141">
        <f>'Summary and sign-off Kaihautu'!B5:F5</f>
        <v>45473</v>
      </c>
      <c r="C5" s="141"/>
      <c r="D5" s="141"/>
      <c r="E5" s="141"/>
    </row>
    <row r="6" spans="1:6" ht="21" customHeight="1" x14ac:dyDescent="0.25">
      <c r="A6" s="3" t="s">
        <v>113</v>
      </c>
      <c r="B6" s="136" t="s">
        <v>81</v>
      </c>
      <c r="C6" s="136"/>
      <c r="D6" s="136"/>
      <c r="E6" s="136"/>
      <c r="F6" s="23"/>
    </row>
    <row r="7" spans="1:6" ht="21" customHeight="1" x14ac:dyDescent="0.25">
      <c r="A7" s="3" t="s">
        <v>56</v>
      </c>
      <c r="B7" s="136" t="s">
        <v>83</v>
      </c>
      <c r="C7" s="136"/>
      <c r="D7" s="136"/>
      <c r="E7" s="136"/>
      <c r="F7" s="23"/>
    </row>
    <row r="8" spans="1:6" ht="35.25" customHeight="1" x14ac:dyDescent="0.25">
      <c r="A8" s="145" t="s">
        <v>147</v>
      </c>
      <c r="B8" s="145"/>
      <c r="C8" s="152"/>
      <c r="D8" s="152"/>
      <c r="E8" s="152"/>
    </row>
    <row r="9" spans="1:6" ht="35.25" customHeight="1" x14ac:dyDescent="0.25">
      <c r="A9" s="153" t="s">
        <v>148</v>
      </c>
      <c r="B9" s="154"/>
      <c r="C9" s="154"/>
      <c r="D9" s="154"/>
      <c r="E9" s="154"/>
    </row>
    <row r="10" spans="1:6" ht="27" customHeight="1" x14ac:dyDescent="0.25">
      <c r="A10" s="24" t="s">
        <v>117</v>
      </c>
      <c r="B10" s="24" t="s">
        <v>62</v>
      </c>
      <c r="C10" s="24" t="s">
        <v>149</v>
      </c>
      <c r="D10" s="24" t="s">
        <v>150</v>
      </c>
      <c r="E10" s="24" t="s">
        <v>121</v>
      </c>
      <c r="F10" s="20"/>
    </row>
    <row r="11" spans="1:6" s="2" customFormat="1" ht="12.5" hidden="1" x14ac:dyDescent="0.25">
      <c r="A11" s="100"/>
      <c r="B11" s="97"/>
      <c r="C11" s="101"/>
      <c r="D11" s="101"/>
      <c r="E11" s="102"/>
    </row>
    <row r="12" spans="1:6" s="2" customFormat="1" ht="12.5" x14ac:dyDescent="0.25">
      <c r="A12" s="120">
        <v>45139</v>
      </c>
      <c r="B12" s="121">
        <v>185</v>
      </c>
      <c r="C12" s="125" t="s">
        <v>189</v>
      </c>
      <c r="D12" s="125" t="s">
        <v>188</v>
      </c>
      <c r="E12" s="126" t="s">
        <v>172</v>
      </c>
    </row>
    <row r="13" spans="1:6" s="2" customFormat="1" ht="12.5" x14ac:dyDescent="0.25">
      <c r="A13" s="120">
        <v>45170</v>
      </c>
      <c r="B13" s="121">
        <v>185</v>
      </c>
      <c r="C13" s="125" t="s">
        <v>189</v>
      </c>
      <c r="D13" s="125" t="s">
        <v>188</v>
      </c>
      <c r="E13" s="126" t="s">
        <v>172</v>
      </c>
    </row>
    <row r="14" spans="1:6" s="2" customFormat="1" ht="12.5" x14ac:dyDescent="0.25">
      <c r="A14" s="120">
        <v>45201</v>
      </c>
      <c r="B14" s="121">
        <v>185</v>
      </c>
      <c r="C14" s="125" t="s">
        <v>189</v>
      </c>
      <c r="D14" s="125" t="s">
        <v>188</v>
      </c>
      <c r="E14" s="126" t="s">
        <v>172</v>
      </c>
    </row>
    <row r="15" spans="1:6" s="2" customFormat="1" ht="12.5" x14ac:dyDescent="0.25">
      <c r="A15" s="120">
        <v>45231</v>
      </c>
      <c r="B15" s="121">
        <v>185</v>
      </c>
      <c r="C15" s="125" t="s">
        <v>189</v>
      </c>
      <c r="D15" s="125" t="s">
        <v>188</v>
      </c>
      <c r="E15" s="126" t="s">
        <v>172</v>
      </c>
    </row>
    <row r="16" spans="1:6" s="2" customFormat="1" ht="12.5" x14ac:dyDescent="0.25">
      <c r="A16" s="120">
        <v>45261</v>
      </c>
      <c r="B16" s="121">
        <v>185</v>
      </c>
      <c r="C16" s="125" t="s">
        <v>189</v>
      </c>
      <c r="D16" s="125" t="s">
        <v>188</v>
      </c>
      <c r="E16" s="126" t="s">
        <v>172</v>
      </c>
    </row>
    <row r="17" spans="1:5" s="2" customFormat="1" ht="12.5" x14ac:dyDescent="0.25">
      <c r="A17" s="120">
        <v>45299</v>
      </c>
      <c r="B17" s="121">
        <v>185</v>
      </c>
      <c r="C17" s="125" t="s">
        <v>189</v>
      </c>
      <c r="D17" s="125" t="s">
        <v>188</v>
      </c>
      <c r="E17" s="126" t="s">
        <v>172</v>
      </c>
    </row>
    <row r="18" spans="1:5" s="2" customFormat="1" ht="12.5" x14ac:dyDescent="0.25">
      <c r="A18" s="124">
        <v>45323</v>
      </c>
      <c r="B18" s="121">
        <v>185</v>
      </c>
      <c r="C18" s="125" t="s">
        <v>189</v>
      </c>
      <c r="D18" s="125" t="s">
        <v>188</v>
      </c>
      <c r="E18" s="126" t="s">
        <v>172</v>
      </c>
    </row>
    <row r="19" spans="1:5" s="2" customFormat="1" ht="12.5" x14ac:dyDescent="0.25">
      <c r="A19" s="120">
        <v>45352</v>
      </c>
      <c r="B19" s="121">
        <v>185</v>
      </c>
      <c r="C19" s="125" t="s">
        <v>189</v>
      </c>
      <c r="D19" s="125" t="s">
        <v>188</v>
      </c>
      <c r="E19" s="126" t="s">
        <v>172</v>
      </c>
    </row>
    <row r="20" spans="1:5" s="2" customFormat="1" ht="12.5" x14ac:dyDescent="0.25">
      <c r="A20" s="120">
        <v>45384</v>
      </c>
      <c r="B20" s="121">
        <v>185</v>
      </c>
      <c r="C20" s="125" t="s">
        <v>189</v>
      </c>
      <c r="D20" s="125" t="s">
        <v>188</v>
      </c>
      <c r="E20" s="126" t="s">
        <v>172</v>
      </c>
    </row>
    <row r="21" spans="1:5" s="2" customFormat="1" ht="12.5" x14ac:dyDescent="0.25">
      <c r="A21" s="120">
        <v>45413</v>
      </c>
      <c r="B21" s="121">
        <v>185</v>
      </c>
      <c r="C21" s="125" t="s">
        <v>189</v>
      </c>
      <c r="D21" s="125" t="s">
        <v>188</v>
      </c>
      <c r="E21" s="126" t="s">
        <v>172</v>
      </c>
    </row>
    <row r="22" spans="1:5" s="2" customFormat="1" ht="12.5" x14ac:dyDescent="0.25">
      <c r="A22" s="124">
        <v>45447</v>
      </c>
      <c r="B22" s="121">
        <v>185</v>
      </c>
      <c r="C22" s="125" t="s">
        <v>189</v>
      </c>
      <c r="D22" s="125" t="s">
        <v>188</v>
      </c>
      <c r="E22" s="126" t="s">
        <v>172</v>
      </c>
    </row>
    <row r="23" spans="1:5" s="2" customFormat="1" ht="12.5" x14ac:dyDescent="0.25">
      <c r="A23" s="124">
        <v>45473</v>
      </c>
      <c r="B23" s="121">
        <v>185</v>
      </c>
      <c r="C23" s="125" t="s">
        <v>189</v>
      </c>
      <c r="D23" s="125" t="s">
        <v>188</v>
      </c>
      <c r="E23" s="126" t="s">
        <v>172</v>
      </c>
    </row>
    <row r="24" spans="1:5" s="2" customFormat="1" ht="12.5" x14ac:dyDescent="0.25">
      <c r="A24" s="124"/>
      <c r="B24" s="121"/>
      <c r="C24" s="125"/>
      <c r="D24" s="125"/>
      <c r="E24" s="126"/>
    </row>
    <row r="25" spans="1:5" s="2" customFormat="1" ht="12.5" x14ac:dyDescent="0.25">
      <c r="A25" s="124"/>
      <c r="B25" s="121"/>
      <c r="C25" s="125"/>
      <c r="D25" s="125"/>
      <c r="E25" s="126"/>
    </row>
    <row r="26" spans="1:5" s="2" customFormat="1" ht="12.5" x14ac:dyDescent="0.25">
      <c r="A26" s="124"/>
      <c r="B26" s="121"/>
      <c r="C26" s="125"/>
      <c r="D26" s="125"/>
      <c r="E26" s="126"/>
    </row>
    <row r="27" spans="1:5" s="2" customFormat="1" ht="12.5" x14ac:dyDescent="0.25">
      <c r="A27" s="124"/>
      <c r="B27" s="121"/>
      <c r="C27" s="125"/>
      <c r="D27" s="125"/>
      <c r="E27" s="126"/>
    </row>
    <row r="28" spans="1:5" s="2" customFormat="1" ht="12.5" x14ac:dyDescent="0.25">
      <c r="A28" s="124"/>
      <c r="B28" s="121"/>
      <c r="C28" s="125"/>
      <c r="D28" s="125"/>
      <c r="E28" s="126"/>
    </row>
    <row r="29" spans="1:5" s="2" customFormat="1" ht="12.5" x14ac:dyDescent="0.25">
      <c r="A29" s="124"/>
      <c r="B29" s="121"/>
      <c r="C29" s="125"/>
      <c r="D29" s="125"/>
      <c r="E29" s="126"/>
    </row>
    <row r="30" spans="1:5" s="2" customFormat="1" ht="12.5" x14ac:dyDescent="0.25">
      <c r="A30" s="124"/>
      <c r="B30" s="121"/>
      <c r="C30" s="125"/>
      <c r="D30" s="125"/>
      <c r="E30" s="126"/>
    </row>
    <row r="31" spans="1:5" s="2" customFormat="1" ht="12.5" hidden="1" x14ac:dyDescent="0.25">
      <c r="A31" s="100"/>
      <c r="B31" s="97"/>
      <c r="C31" s="101"/>
      <c r="D31" s="101"/>
      <c r="E31" s="102"/>
    </row>
    <row r="32" spans="1:5" ht="34.5" customHeight="1" x14ac:dyDescent="0.25">
      <c r="A32" s="54" t="s">
        <v>151</v>
      </c>
      <c r="B32" s="63">
        <f>SUM(B11:B31)</f>
        <v>2220</v>
      </c>
      <c r="C32" s="71" t="str">
        <f>IF(SUBTOTAL(3,B11:B31)=SUBTOTAL(103,B11:B31),'Summary and sign-off Kaihautu'!$A$48,'Summary and sign-off Kaihautu'!$A$49)</f>
        <v>Check - there are no hidden rows with data</v>
      </c>
      <c r="D32" s="142" t="str">
        <f>IF('Summary and sign-off Kaihautu'!F59='Summary and sign-off Kaihautu'!F54,'Summary and sign-off Kaihautu'!A51,'Summary and sign-off Kaihautu'!A50)</f>
        <v>Check - each entry provides sufficient information</v>
      </c>
      <c r="E32" s="142"/>
    </row>
    <row r="33" spans="1:6" ht="14.15" customHeight="1" x14ac:dyDescent="0.25">
      <c r="B33" s="17"/>
      <c r="C33" s="17"/>
      <c r="D33" s="17"/>
      <c r="E33" s="17"/>
    </row>
    <row r="34" spans="1:6" ht="13" x14ac:dyDescent="0.3">
      <c r="A34" s="18" t="s">
        <v>152</v>
      </c>
      <c r="B34" s="17"/>
      <c r="C34" s="17"/>
      <c r="D34" s="17"/>
      <c r="E34" s="17"/>
    </row>
    <row r="35" spans="1:6" ht="12.65" customHeight="1" x14ac:dyDescent="0.25">
      <c r="A35" s="20" t="s">
        <v>131</v>
      </c>
      <c r="B35" s="17"/>
      <c r="C35" s="17"/>
      <c r="D35" s="17"/>
      <c r="E35" s="17"/>
    </row>
    <row r="36" spans="1:6" ht="13" x14ac:dyDescent="0.3">
      <c r="A36" s="20" t="s">
        <v>79</v>
      </c>
      <c r="B36" s="19"/>
      <c r="C36" s="17"/>
      <c r="D36" s="17"/>
      <c r="E36" s="17"/>
      <c r="F36" s="17"/>
    </row>
    <row r="37" spans="1:6" ht="12.5" x14ac:dyDescent="0.25">
      <c r="A37" s="20" t="s">
        <v>145</v>
      </c>
      <c r="C37" s="17"/>
      <c r="D37" s="17"/>
      <c r="E37" s="17"/>
      <c r="F37" s="17"/>
    </row>
    <row r="38" spans="1:6" ht="12.75" customHeight="1" x14ac:dyDescent="0.25">
      <c r="A38" s="20" t="s">
        <v>146</v>
      </c>
      <c r="B38" s="25"/>
      <c r="C38" s="22"/>
      <c r="D38" s="22"/>
      <c r="E38" s="22"/>
      <c r="F38" s="22"/>
    </row>
    <row r="39" spans="1:6" ht="12.5" x14ac:dyDescent="0.25">
      <c r="B39" s="26"/>
      <c r="C39" s="17"/>
      <c r="D39" s="17"/>
      <c r="E39" s="17"/>
    </row>
    <row r="40" spans="1:6" ht="12.5" hidden="1" x14ac:dyDescent="0.25">
      <c r="A40" s="17"/>
      <c r="B40" s="17"/>
      <c r="C40" s="17"/>
      <c r="D40" s="17"/>
    </row>
    <row r="42" spans="1:6" ht="12.5" hidden="1" x14ac:dyDescent="0.25">
      <c r="A42" s="17"/>
      <c r="B42" s="17"/>
      <c r="C42" s="17"/>
      <c r="D42" s="17"/>
      <c r="E42" s="17"/>
    </row>
    <row r="43" spans="1:6" ht="12.5" hidden="1" x14ac:dyDescent="0.25">
      <c r="A43" s="17"/>
      <c r="B43" s="17"/>
      <c r="C43" s="17"/>
      <c r="D43" s="17"/>
      <c r="E43" s="17"/>
    </row>
    <row r="44" spans="1:6" ht="12.5" hidden="1" x14ac:dyDescent="0.25">
      <c r="A44" s="17"/>
      <c r="B44" s="17"/>
      <c r="C44" s="17"/>
      <c r="D44" s="17"/>
      <c r="E44" s="17"/>
    </row>
    <row r="45" spans="1:6" ht="12.5" hidden="1" x14ac:dyDescent="0.25">
      <c r="A45" s="17"/>
      <c r="B45" s="17"/>
      <c r="C45" s="17"/>
      <c r="D45" s="17"/>
      <c r="E45" s="17"/>
    </row>
    <row r="46" spans="1:6" ht="12.5" hidden="1" x14ac:dyDescent="0.25">
      <c r="A46" s="17"/>
      <c r="B46" s="17"/>
      <c r="C46" s="17"/>
      <c r="D46" s="17"/>
      <c r="E46" s="17"/>
    </row>
    <row r="47" spans="1:6" ht="12.5" hidden="1" x14ac:dyDescent="0.25"/>
    <row r="48" spans="1:6" ht="12.5" hidden="1" x14ac:dyDescent="0.25"/>
    <row r="49" ht="12.5" hidden="1" x14ac:dyDescent="0.25"/>
    <row r="50" ht="12.5" hidden="1" x14ac:dyDescent="0.25"/>
    <row r="51" ht="12.5" hidden="1" x14ac:dyDescent="0.25"/>
    <row r="52" ht="12.5" hidden="1" x14ac:dyDescent="0.25"/>
    <row r="53" ht="12.5" hidden="1" x14ac:dyDescent="0.25"/>
    <row r="54" ht="12.5" hidden="1" x14ac:dyDescent="0.25"/>
    <row r="55" ht="12.5" hidden="1" x14ac:dyDescent="0.25"/>
    <row r="56" ht="12.5" hidden="1" x14ac:dyDescent="0.25"/>
    <row r="57" ht="12.5" hidden="1" x14ac:dyDescent="0.25"/>
    <row r="58" ht="12.75" customHeight="1" x14ac:dyDescent="0.25"/>
    <row r="59" ht="12.75" customHeight="1" x14ac:dyDescent="0.25"/>
  </sheetData>
  <sheetProtection sheet="1" formatCells="0" insertRows="0" deleteRows="0"/>
  <mergeCells count="10">
    <mergeCell ref="B7:E7"/>
    <mergeCell ref="A8:E8"/>
    <mergeCell ref="A9:E9"/>
    <mergeCell ref="D32:E32"/>
    <mergeCell ref="A1:E1"/>
    <mergeCell ref="B2:E2"/>
    <mergeCell ref="B3:E3"/>
    <mergeCell ref="B4:E4"/>
    <mergeCell ref="B5:E5"/>
    <mergeCell ref="B6:E6"/>
  </mergeCells>
  <dataValidations count="3">
    <dataValidation allowBlank="1" showInputMessage="1" showErrorMessage="1" prompt="Insert additional rows as needed:_x000a_- 'right click' on a row number (left of screen)_x000a_- select 'Insert' (this will insert a row above it)" sqref="A10" xr:uid="{00000000-0002-0000-09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1" xr:uid="{00000000-0002-0000-0900-000002000000}">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30" xr:uid="{00000000-0002-0000-09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900-000004000000}">
          <x14:formula1>
            <xm:f>'Summary and sign-off Kaihautu'!$A$29:$A$30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900-000005000000}">
          <x14:formula1>
            <xm:f>'Summary and sign-off Kaihautu'!$A$27:$A$28</xm:f>
          </x14:formula1>
          <xm:sqref>B6:E6</xm:sqref>
        </x14:dataValidation>
        <x14:dataValidation type="decimal" operator="greaterThan" allowBlank="1" showInputMessage="1" showErrorMessage="1" error="This cell must contain a dollar figure" xr:uid="{00000000-0002-0000-0900-000003000000}">
          <x14:formula1>
            <xm:f>'Summary and sign-off Kaihautu'!$A$47</xm:f>
          </x14:formula1>
          <xm:sqref>B11:B31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249977111117893"/>
    <pageSetUpPr fitToPage="1"/>
  </sheetPr>
  <dimension ref="A1:J74"/>
  <sheetViews>
    <sheetView zoomScaleNormal="100" workbookViewId="0">
      <selection activeCell="F14" sqref="F14"/>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6" ht="26.25" customHeight="1" x14ac:dyDescent="0.25">
      <c r="A1" s="138" t="s">
        <v>153</v>
      </c>
      <c r="B1" s="138"/>
      <c r="C1" s="138"/>
      <c r="D1" s="138"/>
      <c r="E1" s="138"/>
      <c r="F1" s="138"/>
    </row>
    <row r="2" spans="1:6" ht="21" customHeight="1" x14ac:dyDescent="0.25">
      <c r="A2" s="3" t="s">
        <v>52</v>
      </c>
      <c r="B2" s="141" t="str">
        <f>'Summary and sign-off Kaihautu'!B2:F2</f>
        <v>Museum of New Zealand Te Papa Tongarewa</v>
      </c>
      <c r="C2" s="141"/>
      <c r="D2" s="141"/>
      <c r="E2" s="141"/>
      <c r="F2" s="141"/>
    </row>
    <row r="3" spans="1:6" ht="21" customHeight="1" x14ac:dyDescent="0.25">
      <c r="A3" s="3" t="s">
        <v>110</v>
      </c>
      <c r="B3" s="141" t="str">
        <f>'Summary and sign-off Kaihautu'!B3:F3</f>
        <v>Arapata Hakiwai</v>
      </c>
      <c r="C3" s="141"/>
      <c r="D3" s="141"/>
      <c r="E3" s="141"/>
      <c r="F3" s="141"/>
    </row>
    <row r="4" spans="1:6" ht="21" customHeight="1" x14ac:dyDescent="0.25">
      <c r="A4" s="3" t="s">
        <v>111</v>
      </c>
      <c r="B4" s="141">
        <f>'Summary and sign-off Kaihautu'!B4:F4</f>
        <v>45108</v>
      </c>
      <c r="C4" s="141"/>
      <c r="D4" s="141"/>
      <c r="E4" s="141"/>
      <c r="F4" s="141"/>
    </row>
    <row r="5" spans="1:6" ht="21" customHeight="1" x14ac:dyDescent="0.25">
      <c r="A5" s="3" t="s">
        <v>112</v>
      </c>
      <c r="B5" s="141">
        <f>'Summary and sign-off Kaihautu'!B5:F5</f>
        <v>45473</v>
      </c>
      <c r="C5" s="141"/>
      <c r="D5" s="141"/>
      <c r="E5" s="141"/>
      <c r="F5" s="141"/>
    </row>
    <row r="6" spans="1:6" ht="21" customHeight="1" x14ac:dyDescent="0.25">
      <c r="A6" s="3" t="s">
        <v>154</v>
      </c>
      <c r="B6" s="136" t="s">
        <v>80</v>
      </c>
      <c r="C6" s="136"/>
      <c r="D6" s="136"/>
      <c r="E6" s="136"/>
      <c r="F6" s="136"/>
    </row>
    <row r="7" spans="1:6" ht="21" customHeight="1" x14ac:dyDescent="0.25">
      <c r="A7" s="3" t="s">
        <v>56</v>
      </c>
      <c r="B7" s="136" t="s">
        <v>83</v>
      </c>
      <c r="C7" s="136"/>
      <c r="D7" s="136"/>
      <c r="E7" s="136"/>
      <c r="F7" s="136"/>
    </row>
    <row r="8" spans="1:6" ht="36" customHeight="1" x14ac:dyDescent="0.25">
      <c r="A8" s="145" t="s">
        <v>155</v>
      </c>
      <c r="B8" s="145"/>
      <c r="C8" s="145"/>
      <c r="D8" s="145"/>
      <c r="E8" s="145"/>
      <c r="F8" s="145"/>
    </row>
    <row r="9" spans="1:6" ht="36" customHeight="1" x14ac:dyDescent="0.25">
      <c r="A9" s="153" t="s">
        <v>156</v>
      </c>
      <c r="B9" s="154"/>
      <c r="C9" s="154"/>
      <c r="D9" s="154"/>
      <c r="E9" s="154"/>
      <c r="F9" s="154"/>
    </row>
    <row r="10" spans="1:6" ht="39" customHeight="1" x14ac:dyDescent="0.25">
      <c r="A10" s="24" t="s">
        <v>117</v>
      </c>
      <c r="B10" s="114" t="s">
        <v>157</v>
      </c>
      <c r="C10" s="114" t="s">
        <v>158</v>
      </c>
      <c r="D10" s="114" t="s">
        <v>159</v>
      </c>
      <c r="E10" s="114" t="s">
        <v>160</v>
      </c>
      <c r="F10" s="114" t="s">
        <v>161</v>
      </c>
    </row>
    <row r="11" spans="1:6" s="2" customFormat="1" hidden="1" x14ac:dyDescent="0.25">
      <c r="A11" s="96"/>
      <c r="B11" s="101"/>
      <c r="C11" s="103"/>
      <c r="D11" s="101"/>
      <c r="E11" s="104"/>
      <c r="F11" s="102"/>
    </row>
    <row r="12" spans="1:6" s="2" customFormat="1" ht="25" x14ac:dyDescent="0.25">
      <c r="A12" s="120">
        <v>45231</v>
      </c>
      <c r="B12" s="127" t="s">
        <v>198</v>
      </c>
      <c r="C12" s="128" t="s">
        <v>96</v>
      </c>
      <c r="D12" s="127" t="s">
        <v>200</v>
      </c>
      <c r="E12" s="129">
        <v>50</v>
      </c>
      <c r="F12" s="130" t="s">
        <v>233</v>
      </c>
    </row>
    <row r="13" spans="1:6" s="2" customFormat="1" x14ac:dyDescent="0.25">
      <c r="A13" s="120">
        <v>45238</v>
      </c>
      <c r="B13" s="127" t="s">
        <v>199</v>
      </c>
      <c r="C13" s="128" t="s">
        <v>96</v>
      </c>
      <c r="D13" s="127" t="s">
        <v>201</v>
      </c>
      <c r="E13" s="129">
        <v>25</v>
      </c>
      <c r="F13" s="130" t="s">
        <v>233</v>
      </c>
    </row>
    <row r="14" spans="1:6" s="2" customFormat="1" x14ac:dyDescent="0.25">
      <c r="A14" s="120"/>
      <c r="B14" s="127"/>
      <c r="C14" s="128"/>
      <c r="D14" s="127"/>
      <c r="E14" s="129"/>
      <c r="F14" s="130"/>
    </row>
    <row r="15" spans="1:6" s="2" customFormat="1" x14ac:dyDescent="0.25">
      <c r="A15" s="120"/>
      <c r="B15" s="127"/>
      <c r="C15" s="128"/>
      <c r="D15" s="127"/>
      <c r="E15" s="129"/>
      <c r="F15" s="130"/>
    </row>
    <row r="16" spans="1:6" s="2" customFormat="1" x14ac:dyDescent="0.25">
      <c r="A16" s="120"/>
      <c r="B16" s="127"/>
      <c r="C16" s="128"/>
      <c r="D16" s="127"/>
      <c r="E16" s="129"/>
      <c r="F16" s="130"/>
    </row>
    <row r="17" spans="1:7" s="2" customFormat="1" x14ac:dyDescent="0.25">
      <c r="A17" s="120"/>
      <c r="B17" s="127"/>
      <c r="C17" s="128"/>
      <c r="D17" s="127"/>
      <c r="E17" s="129"/>
      <c r="F17" s="130"/>
    </row>
    <row r="18" spans="1:7" s="2" customFormat="1" x14ac:dyDescent="0.25">
      <c r="A18" s="120"/>
      <c r="B18" s="127"/>
      <c r="C18" s="128"/>
      <c r="D18" s="127"/>
      <c r="E18" s="129"/>
      <c r="F18" s="130"/>
    </row>
    <row r="19" spans="1:7" s="2" customFormat="1" hidden="1" x14ac:dyDescent="0.25">
      <c r="A19" s="96"/>
      <c r="B19" s="101"/>
      <c r="C19" s="103"/>
      <c r="D19" s="101"/>
      <c r="E19" s="104"/>
      <c r="F19" s="102"/>
    </row>
    <row r="20" spans="1:7" ht="34.5" customHeight="1" x14ac:dyDescent="0.25">
      <c r="A20" s="115" t="s">
        <v>162</v>
      </c>
      <c r="B20" s="116" t="s">
        <v>163</v>
      </c>
      <c r="C20" s="117">
        <f>C21+C22</f>
        <v>2</v>
      </c>
      <c r="D20" s="118" t="str">
        <f>IF(SUBTOTAL(3,C11:C19)=SUBTOTAL(103,C11:C19),'Summary and sign-off Kaihautu'!$A$48,'Summary and sign-off Kaihautu'!$A$49)</f>
        <v>Check - there are no hidden rows with data</v>
      </c>
      <c r="E20" s="142" t="str">
        <f>IF('Summary and sign-off Kaihautu'!F60='Summary and sign-off Kaihautu'!F54,'Summary and sign-off Kaihautu'!A52,'Summary and sign-off Kaihautu'!A50)</f>
        <v>Check - each entry provides sufficient information</v>
      </c>
      <c r="F20" s="142"/>
      <c r="G20" s="2"/>
    </row>
    <row r="21" spans="1:7" ht="25.5" customHeight="1" x14ac:dyDescent="0.35">
      <c r="A21" s="55"/>
      <c r="B21" s="56" t="s">
        <v>96</v>
      </c>
      <c r="C21" s="57">
        <f>COUNTIF(C11:C19,'Summary and sign-off Kaihautu'!A45)</f>
        <v>2</v>
      </c>
      <c r="D21" s="14"/>
      <c r="E21" s="15"/>
      <c r="F21" s="16"/>
    </row>
    <row r="22" spans="1:7" ht="25.5" customHeight="1" x14ac:dyDescent="0.35">
      <c r="A22" s="55"/>
      <c r="B22" s="56" t="s">
        <v>97</v>
      </c>
      <c r="C22" s="57">
        <f>COUNTIF(C11:C19,'Summary and sign-off Kaihautu'!A46)</f>
        <v>0</v>
      </c>
      <c r="D22" s="14"/>
      <c r="E22" s="15"/>
      <c r="F22" s="16"/>
    </row>
    <row r="23" spans="1:7" ht="13" x14ac:dyDescent="0.3">
      <c r="A23" s="17"/>
      <c r="B23" s="18"/>
      <c r="C23" s="17"/>
      <c r="D23" s="19"/>
      <c r="E23" s="19"/>
      <c r="F23" s="17"/>
    </row>
    <row r="24" spans="1:7" ht="13" x14ac:dyDescent="0.3">
      <c r="A24" s="18" t="s">
        <v>152</v>
      </c>
      <c r="B24" s="18"/>
      <c r="C24" s="18"/>
      <c r="D24" s="18"/>
      <c r="E24" s="18"/>
      <c r="F24" s="18"/>
    </row>
    <row r="25" spans="1:7" ht="12.65" customHeight="1" x14ac:dyDescent="0.25">
      <c r="A25" s="20" t="s">
        <v>131</v>
      </c>
      <c r="B25" s="17"/>
      <c r="C25" s="17"/>
      <c r="D25" s="17"/>
      <c r="E25" s="17"/>
    </row>
    <row r="26" spans="1:7" ht="13" x14ac:dyDescent="0.3">
      <c r="A26" s="20" t="s">
        <v>79</v>
      </c>
      <c r="B26" s="19"/>
      <c r="C26" s="17"/>
      <c r="D26" s="17"/>
      <c r="E26" s="17"/>
      <c r="F26" s="17"/>
    </row>
    <row r="27" spans="1:7" ht="13" x14ac:dyDescent="0.3">
      <c r="A27" s="20" t="s">
        <v>164</v>
      </c>
      <c r="B27" s="21"/>
      <c r="C27" s="21"/>
      <c r="D27" s="21"/>
      <c r="E27" s="21"/>
      <c r="F27" s="21"/>
    </row>
    <row r="28" spans="1:7" ht="12.75" customHeight="1" x14ac:dyDescent="0.25">
      <c r="A28" s="20" t="s">
        <v>165</v>
      </c>
      <c r="B28" s="17"/>
      <c r="C28" s="17"/>
      <c r="D28" s="17"/>
      <c r="E28" s="17"/>
      <c r="F28" s="17"/>
    </row>
    <row r="29" spans="1:7" ht="13" customHeight="1" x14ac:dyDescent="0.25">
      <c r="A29" s="20" t="s">
        <v>166</v>
      </c>
      <c r="B29" s="17"/>
      <c r="C29" s="17"/>
      <c r="D29" s="17"/>
      <c r="E29" s="17"/>
      <c r="F29" s="17"/>
    </row>
    <row r="30" spans="1:7" x14ac:dyDescent="0.25">
      <c r="A30" s="20" t="s">
        <v>167</v>
      </c>
      <c r="C30" s="17"/>
      <c r="D30" s="17"/>
      <c r="E30" s="17"/>
      <c r="F30" s="17"/>
    </row>
    <row r="31" spans="1:7" ht="12.75" customHeight="1" x14ac:dyDescent="0.25">
      <c r="A31" s="20" t="s">
        <v>146</v>
      </c>
      <c r="B31" s="20"/>
      <c r="C31" s="22"/>
      <c r="D31" s="22"/>
      <c r="E31" s="22"/>
      <c r="F31" s="22"/>
    </row>
    <row r="32" spans="1:7" ht="12.75" customHeight="1" x14ac:dyDescent="0.25">
      <c r="A32" s="20"/>
      <c r="B32" s="20"/>
      <c r="C32" s="22"/>
      <c r="D32" s="22"/>
      <c r="E32" s="22"/>
      <c r="F32" s="22"/>
    </row>
    <row r="33" spans="1:6" ht="12.75" hidden="1" customHeight="1" x14ac:dyDescent="0.25">
      <c r="A33" s="20"/>
      <c r="B33" s="20"/>
      <c r="C33" s="22"/>
      <c r="D33" s="22"/>
      <c r="E33" s="22"/>
      <c r="F33" s="22"/>
    </row>
    <row r="36" spans="1:6" ht="13" hidden="1" x14ac:dyDescent="0.3">
      <c r="A36" s="18"/>
      <c r="B36" s="18"/>
      <c r="C36" s="18"/>
      <c r="D36" s="18"/>
      <c r="E36" s="18"/>
      <c r="F36" s="18"/>
    </row>
    <row r="37" spans="1:6" ht="13" hidden="1" x14ac:dyDescent="0.3">
      <c r="A37" s="18"/>
      <c r="B37" s="18"/>
      <c r="C37" s="18"/>
      <c r="D37" s="18"/>
      <c r="E37" s="18"/>
      <c r="F37" s="18"/>
    </row>
    <row r="38" spans="1:6" ht="13" hidden="1" x14ac:dyDescent="0.3">
      <c r="A38" s="18"/>
      <c r="B38" s="18"/>
      <c r="C38" s="18"/>
      <c r="D38" s="18"/>
      <c r="E38" s="18"/>
      <c r="F38" s="18"/>
    </row>
    <row r="39" spans="1:6" ht="13" hidden="1" x14ac:dyDescent="0.3">
      <c r="A39" s="18"/>
      <c r="B39" s="18"/>
      <c r="C39" s="18"/>
      <c r="D39" s="18"/>
      <c r="E39" s="18"/>
      <c r="F39" s="18"/>
    </row>
    <row r="40" spans="1:6" ht="13" hidden="1" x14ac:dyDescent="0.3">
      <c r="A40" s="18"/>
      <c r="B40" s="18"/>
      <c r="C40" s="18"/>
      <c r="D40" s="18"/>
      <c r="E40" s="18"/>
      <c r="F40" s="18"/>
    </row>
    <row r="49" x14ac:dyDescent="0.25"/>
    <row r="50" x14ac:dyDescent="0.25"/>
    <row r="51" x14ac:dyDescent="0.25"/>
    <row r="52"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sheetProtection sheet="1" formatCells="0" insertRows="0" deleteRows="0"/>
  <dataConsolidate/>
  <mergeCells count="10">
    <mergeCell ref="B7:F7"/>
    <mergeCell ref="A8:F8"/>
    <mergeCell ref="A9:F9"/>
    <mergeCell ref="E20:F20"/>
    <mergeCell ref="A1:F1"/>
    <mergeCell ref="B2:F2"/>
    <mergeCell ref="B3:F3"/>
    <mergeCell ref="B4:F4"/>
    <mergeCell ref="B5:F5"/>
    <mergeCell ref="B6:F6"/>
  </mergeCells>
  <dataValidations count="3">
    <dataValidation allowBlank="1" showInputMessage="1" showErrorMessage="1" prompt="Insert additional rows as needed:_x000a_- 'right click' on a row number (left of screen)_x000a_- select 'Insert' (this will insert a row above it)" sqref="A10" xr:uid="{00000000-0002-0000-0A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9" xr:uid="{00000000-0002-0000-0A00-000001000000}">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8" xr:uid="{00000000-0002-0000-0A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A00-000003000000}">
          <x14:formula1>
            <xm:f>'Summary and sign-off Kaihautu'!$A$29:$A$30</xm:f>
          </x14:formula1>
          <xm:sqref>B7:F7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A00-000004000000}">
          <x14:formula1>
            <xm:f>'Summary and sign-off Kaihautu'!$A$27:$A$28</xm:f>
          </x14:formula1>
          <xm:sqref>B6</xm:sqref>
        </x14:dataValidation>
        <x14:dataValidation type="list" errorStyle="information" operator="greaterThan" allowBlank="1" showInputMessage="1" prompt="Provide specific $ value if possible" xr:uid="{00000000-0002-0000-0A00-000005000000}">
          <x14:formula1>
            <xm:f>'Summary and sign-off Kaihautu'!$A$39:$A$44</xm:f>
          </x14:formula1>
          <xm:sqref>E11:E19</xm:sqref>
        </x14:dataValidation>
        <x14:dataValidation type="list" allowBlank="1" showInputMessage="1" showErrorMessage="1" error="Use the drop down list (at the right of the cell)" xr:uid="{00000000-0002-0000-0A00-000006000000}">
          <x14:formula1>
            <xm:f>'Summary and sign-off Kaihautu'!$A$45:$A$46</xm:f>
          </x14:formula1>
          <xm:sqref>C11:C19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workbookViewId="0">
      <selection activeCell="C17" sqref="C17"/>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38" t="s">
        <v>51</v>
      </c>
      <c r="B1" s="138"/>
      <c r="C1" s="138"/>
      <c r="D1" s="138"/>
      <c r="E1" s="138"/>
      <c r="F1" s="138"/>
      <c r="G1" s="17"/>
      <c r="H1" s="17"/>
      <c r="I1" s="17"/>
      <c r="J1" s="17"/>
      <c r="K1" s="17"/>
    </row>
    <row r="2" spans="1:11" ht="21" customHeight="1" x14ac:dyDescent="0.25">
      <c r="A2" s="3" t="s">
        <v>52</v>
      </c>
      <c r="B2" s="139" t="s">
        <v>169</v>
      </c>
      <c r="C2" s="139"/>
      <c r="D2" s="139"/>
      <c r="E2" s="139"/>
      <c r="F2" s="139"/>
      <c r="G2" s="17"/>
      <c r="H2" s="17"/>
      <c r="I2" s="17"/>
      <c r="J2" s="17"/>
      <c r="K2" s="17"/>
    </row>
    <row r="3" spans="1:11" ht="21" customHeight="1" x14ac:dyDescent="0.25">
      <c r="A3" s="3" t="s">
        <v>53</v>
      </c>
      <c r="B3" s="139" t="s">
        <v>170</v>
      </c>
      <c r="C3" s="139"/>
      <c r="D3" s="139"/>
      <c r="E3" s="139"/>
      <c r="F3" s="139"/>
      <c r="G3" s="17"/>
      <c r="H3" s="17"/>
      <c r="I3" s="17"/>
      <c r="J3" s="17"/>
      <c r="K3" s="17"/>
    </row>
    <row r="4" spans="1:11" ht="21" customHeight="1" x14ac:dyDescent="0.25">
      <c r="A4" s="3" t="s">
        <v>54</v>
      </c>
      <c r="B4" s="140">
        <v>45108</v>
      </c>
      <c r="C4" s="140"/>
      <c r="D4" s="140"/>
      <c r="E4" s="140"/>
      <c r="F4" s="140"/>
      <c r="G4" s="17"/>
      <c r="H4" s="17"/>
      <c r="I4" s="17"/>
      <c r="J4" s="17"/>
      <c r="K4" s="17"/>
    </row>
    <row r="5" spans="1:11" ht="21" customHeight="1" x14ac:dyDescent="0.25">
      <c r="A5" s="3" t="s">
        <v>55</v>
      </c>
      <c r="B5" s="140">
        <v>45473</v>
      </c>
      <c r="C5" s="140"/>
      <c r="D5" s="140"/>
      <c r="E5" s="140"/>
      <c r="F5" s="140"/>
      <c r="G5" s="17"/>
      <c r="H5" s="17"/>
      <c r="I5" s="17"/>
      <c r="J5" s="17"/>
      <c r="K5" s="17"/>
    </row>
    <row r="6" spans="1:11" ht="21" customHeight="1" x14ac:dyDescent="0.25">
      <c r="A6" s="3" t="s">
        <v>56</v>
      </c>
      <c r="B6" s="137" t="str">
        <f>IF(AND(Travel!B7&lt;&gt;A30,Hospitality!B7&lt;&gt;A30,'All other expenses'!B7&lt;&gt;A30,'Gifts and benefits'!B7&lt;&gt;A30),A31,IF(AND(Travel!B7=A30,Hospitality!B7=A30,'All other expenses'!B7=A30,'Gifts and benefits'!B7=A30),A33,A32))</f>
        <v>Data and totals checked on all sheets</v>
      </c>
      <c r="C6" s="137"/>
      <c r="D6" s="137"/>
      <c r="E6" s="137"/>
      <c r="F6" s="137"/>
      <c r="G6" s="23"/>
      <c r="H6" s="17"/>
      <c r="I6" s="17"/>
      <c r="J6" s="17"/>
      <c r="K6" s="17"/>
    </row>
    <row r="7" spans="1:11" ht="21" customHeight="1" x14ac:dyDescent="0.25">
      <c r="A7" s="3" t="s">
        <v>57</v>
      </c>
      <c r="B7" s="136" t="s">
        <v>89</v>
      </c>
      <c r="C7" s="136"/>
      <c r="D7" s="136"/>
      <c r="E7" s="136"/>
      <c r="F7" s="136"/>
      <c r="G7" s="23"/>
      <c r="H7" s="17"/>
      <c r="I7" s="17"/>
      <c r="J7" s="17"/>
      <c r="K7" s="17"/>
    </row>
    <row r="8" spans="1:11" ht="21" customHeight="1" x14ac:dyDescent="0.25">
      <c r="A8" s="3" t="s">
        <v>59</v>
      </c>
      <c r="B8" s="136" t="s">
        <v>178</v>
      </c>
      <c r="C8" s="136"/>
      <c r="D8" s="136"/>
      <c r="E8" s="136"/>
      <c r="F8" s="136"/>
      <c r="G8" s="23"/>
      <c r="H8" s="17"/>
      <c r="I8" s="17"/>
      <c r="J8" s="17"/>
      <c r="K8" s="17"/>
    </row>
    <row r="9" spans="1:11" ht="66.75" customHeight="1" x14ac:dyDescent="0.25">
      <c r="A9" s="135" t="s">
        <v>60</v>
      </c>
      <c r="B9" s="135"/>
      <c r="C9" s="135"/>
      <c r="D9" s="135"/>
      <c r="E9" s="135"/>
      <c r="F9" s="135"/>
      <c r="G9" s="23"/>
      <c r="H9" s="17"/>
      <c r="I9" s="17"/>
      <c r="J9" s="17"/>
      <c r="K9" s="17"/>
    </row>
    <row r="10" spans="1:11" s="94" customFormat="1" ht="36" customHeight="1" x14ac:dyDescent="0.3">
      <c r="A10" s="88" t="s">
        <v>61</v>
      </c>
      <c r="B10" s="89" t="s">
        <v>62</v>
      </c>
      <c r="C10" s="89" t="s">
        <v>63</v>
      </c>
      <c r="D10" s="90"/>
      <c r="E10" s="91" t="s">
        <v>29</v>
      </c>
      <c r="F10" s="92" t="s">
        <v>64</v>
      </c>
      <c r="G10" s="93"/>
      <c r="H10" s="93"/>
      <c r="I10" s="93"/>
      <c r="J10" s="93"/>
      <c r="K10" s="93"/>
    </row>
    <row r="11" spans="1:11" ht="27.75" customHeight="1" x14ac:dyDescent="0.35">
      <c r="A11" s="8" t="s">
        <v>65</v>
      </c>
      <c r="B11" s="60">
        <f>B15+B16+B17</f>
        <v>24907.219999999998</v>
      </c>
      <c r="C11" s="67" t="str">
        <f>IF(Travel!B6="",A34,Travel!B6)</f>
        <v>Figures exclude GST</v>
      </c>
      <c r="D11" s="6"/>
      <c r="E11" s="8" t="s">
        <v>66</v>
      </c>
      <c r="F11" s="33">
        <f>'Gifts and benefits'!C26</f>
        <v>9</v>
      </c>
      <c r="G11" s="29"/>
      <c r="H11" s="29"/>
      <c r="I11" s="29"/>
      <c r="J11" s="29"/>
      <c r="K11" s="29"/>
    </row>
    <row r="12" spans="1:11" ht="27.75" customHeight="1" x14ac:dyDescent="0.35">
      <c r="A12" s="8" t="s">
        <v>24</v>
      </c>
      <c r="B12" s="60">
        <f>Hospitality!B22</f>
        <v>172.93</v>
      </c>
      <c r="C12" s="67" t="str">
        <f>IF(Hospitality!B6="",A34,Hospitality!B6)</f>
        <v>Figures exclude GST</v>
      </c>
      <c r="D12" s="6"/>
      <c r="E12" s="8" t="s">
        <v>67</v>
      </c>
      <c r="F12" s="33">
        <f>'Gifts and benefits'!C27</f>
        <v>9</v>
      </c>
      <c r="G12" s="29"/>
      <c r="H12" s="29"/>
      <c r="I12" s="29"/>
      <c r="J12" s="29"/>
      <c r="K12" s="29"/>
    </row>
    <row r="13" spans="1:11" ht="27.75" customHeight="1" x14ac:dyDescent="0.25">
      <c r="A13" s="8" t="s">
        <v>68</v>
      </c>
      <c r="B13" s="60">
        <f>'All other expenses'!B17</f>
        <v>660.87</v>
      </c>
      <c r="C13" s="67" t="str">
        <f>IF('All other expenses'!B6="",A34,'All other expenses'!B6)</f>
        <v>Figures exclude GST</v>
      </c>
      <c r="D13" s="6"/>
      <c r="E13" s="8" t="s">
        <v>69</v>
      </c>
      <c r="F13" s="33">
        <f>'Gifts and benefits'!C28</f>
        <v>0</v>
      </c>
      <c r="G13" s="17"/>
      <c r="H13" s="17"/>
      <c r="I13" s="17"/>
      <c r="J13" s="17"/>
      <c r="K13" s="17"/>
    </row>
    <row r="14" spans="1:11" ht="12.75" customHeight="1" x14ac:dyDescent="0.25">
      <c r="A14" s="7"/>
      <c r="B14" s="61"/>
      <c r="C14" s="68"/>
      <c r="D14" s="34"/>
      <c r="E14" s="6"/>
      <c r="F14" s="35"/>
      <c r="G14" s="17"/>
      <c r="H14" s="17"/>
      <c r="I14" s="17"/>
      <c r="J14" s="17"/>
      <c r="K14" s="17"/>
    </row>
    <row r="15" spans="1:11" ht="27.75" customHeight="1" x14ac:dyDescent="0.25">
      <c r="A15" s="9" t="s">
        <v>70</v>
      </c>
      <c r="B15" s="62">
        <f>Travel!B28</f>
        <v>21831.339999999997</v>
      </c>
      <c r="C15" s="69" t="str">
        <f>C11</f>
        <v>Figures exclude GST</v>
      </c>
      <c r="D15" s="6"/>
      <c r="E15" s="6"/>
      <c r="F15" s="35"/>
      <c r="G15" s="17"/>
      <c r="H15" s="17"/>
      <c r="I15" s="17"/>
      <c r="J15" s="17"/>
      <c r="K15" s="17"/>
    </row>
    <row r="16" spans="1:11" ht="27.75" customHeight="1" x14ac:dyDescent="0.25">
      <c r="A16" s="9" t="s">
        <v>71</v>
      </c>
      <c r="B16" s="62">
        <f>Travel!B76</f>
        <v>2885.9700000000003</v>
      </c>
      <c r="C16" s="69" t="str">
        <f>C11</f>
        <v>Figures exclude GST</v>
      </c>
      <c r="D16" s="36"/>
      <c r="E16" s="6"/>
      <c r="F16" s="37"/>
      <c r="G16" s="17"/>
      <c r="H16" s="17"/>
      <c r="I16" s="17"/>
      <c r="J16" s="17"/>
      <c r="K16" s="17"/>
    </row>
    <row r="17" spans="1:11" ht="27.75" customHeight="1" x14ac:dyDescent="0.25">
      <c r="A17" s="9" t="s">
        <v>72</v>
      </c>
      <c r="B17" s="62">
        <f>Travel!B94</f>
        <v>189.91000000000003</v>
      </c>
      <c r="C17" s="69" t="str">
        <f>C11</f>
        <v>Figures exclude GST</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73</v>
      </c>
      <c r="B19" s="19"/>
      <c r="C19" s="17"/>
      <c r="D19" s="17"/>
      <c r="E19" s="17"/>
      <c r="F19" s="17"/>
      <c r="G19" s="17"/>
      <c r="H19" s="17"/>
      <c r="I19" s="17"/>
      <c r="J19" s="17"/>
      <c r="K19" s="17"/>
    </row>
    <row r="20" spans="1:11" x14ac:dyDescent="0.25">
      <c r="A20" s="20" t="s">
        <v>74</v>
      </c>
      <c r="D20" s="17"/>
      <c r="E20" s="17"/>
      <c r="F20" s="17"/>
      <c r="G20" s="17"/>
      <c r="H20" s="17"/>
      <c r="I20" s="17"/>
      <c r="J20" s="17"/>
      <c r="K20" s="17"/>
    </row>
    <row r="21" spans="1:11" ht="12.65" customHeight="1" x14ac:dyDescent="0.25">
      <c r="A21" s="20" t="s">
        <v>75</v>
      </c>
      <c r="D21" s="17"/>
      <c r="E21" s="17"/>
      <c r="F21" s="17"/>
      <c r="G21" s="17"/>
      <c r="H21" s="17"/>
      <c r="I21" s="17"/>
      <c r="J21" s="17"/>
      <c r="K21" s="17"/>
    </row>
    <row r="22" spans="1:11" ht="12.65" customHeight="1" x14ac:dyDescent="0.25">
      <c r="A22" s="20" t="s">
        <v>76</v>
      </c>
      <c r="D22" s="17"/>
      <c r="E22" s="17"/>
      <c r="F22" s="17"/>
      <c r="G22" s="17"/>
      <c r="H22" s="17"/>
      <c r="I22" s="17"/>
      <c r="J22" s="17"/>
      <c r="K22" s="17"/>
    </row>
    <row r="23" spans="1:11" ht="12.65" customHeight="1" x14ac:dyDescent="0.25">
      <c r="A23" s="20" t="s">
        <v>77</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78</v>
      </c>
      <c r="B25" s="13"/>
      <c r="C25" s="13"/>
      <c r="D25" s="13"/>
      <c r="E25" s="13"/>
      <c r="F25" s="13"/>
      <c r="G25" s="17"/>
      <c r="H25" s="17"/>
      <c r="I25" s="17"/>
      <c r="J25" s="17"/>
      <c r="K25" s="17"/>
    </row>
    <row r="26" spans="1:11" ht="12.75" hidden="1" customHeight="1" x14ac:dyDescent="0.25">
      <c r="A26" s="11" t="s">
        <v>79</v>
      </c>
      <c r="B26" s="4"/>
      <c r="C26" s="4"/>
      <c r="D26" s="11"/>
      <c r="E26" s="11"/>
      <c r="F26" s="11"/>
      <c r="G26" s="17"/>
      <c r="H26" s="17"/>
      <c r="I26" s="17"/>
      <c r="J26" s="17"/>
      <c r="K26" s="17"/>
    </row>
    <row r="27" spans="1:11" hidden="1" x14ac:dyDescent="0.25">
      <c r="A27" s="10" t="s">
        <v>80</v>
      </c>
      <c r="B27" s="10"/>
      <c r="C27" s="10"/>
      <c r="D27" s="10"/>
      <c r="E27" s="10"/>
      <c r="F27" s="10"/>
      <c r="G27" s="17"/>
      <c r="H27" s="17"/>
      <c r="I27" s="17"/>
      <c r="J27" s="17"/>
      <c r="K27" s="17"/>
    </row>
    <row r="28" spans="1:11" hidden="1" x14ac:dyDescent="0.25">
      <c r="A28" s="10" t="s">
        <v>81</v>
      </c>
      <c r="B28" s="10"/>
      <c r="C28" s="10"/>
      <c r="D28" s="10"/>
      <c r="E28" s="10"/>
      <c r="F28" s="10"/>
      <c r="G28" s="17"/>
      <c r="H28" s="17"/>
      <c r="I28" s="17"/>
      <c r="J28" s="17"/>
      <c r="K28" s="17"/>
    </row>
    <row r="29" spans="1:11" hidden="1" x14ac:dyDescent="0.25">
      <c r="A29" s="11" t="s">
        <v>82</v>
      </c>
      <c r="B29" s="11"/>
      <c r="C29" s="11"/>
      <c r="D29" s="11"/>
      <c r="E29" s="11"/>
      <c r="F29" s="11"/>
      <c r="G29" s="17"/>
      <c r="H29" s="17"/>
      <c r="I29" s="17"/>
      <c r="J29" s="17"/>
      <c r="K29" s="17"/>
    </row>
    <row r="30" spans="1:11" hidden="1" x14ac:dyDescent="0.25">
      <c r="A30" s="11" t="s">
        <v>83</v>
      </c>
      <c r="B30" s="11"/>
      <c r="C30" s="11"/>
      <c r="D30" s="11"/>
      <c r="E30" s="11"/>
      <c r="F30" s="11"/>
      <c r="G30" s="17"/>
      <c r="H30" s="17"/>
      <c r="I30" s="17"/>
      <c r="J30" s="17"/>
      <c r="K30" s="17"/>
    </row>
    <row r="31" spans="1:11" hidden="1" x14ac:dyDescent="0.25">
      <c r="A31" s="10" t="s">
        <v>84</v>
      </c>
      <c r="B31" s="10"/>
      <c r="C31" s="10"/>
      <c r="D31" s="10"/>
      <c r="E31" s="10"/>
      <c r="F31" s="10"/>
      <c r="G31" s="17"/>
      <c r="H31" s="17"/>
      <c r="I31" s="17"/>
      <c r="J31" s="17"/>
      <c r="K31" s="17"/>
    </row>
    <row r="32" spans="1:11" hidden="1" x14ac:dyDescent="0.25">
      <c r="A32" s="10" t="s">
        <v>85</v>
      </c>
      <c r="B32" s="10"/>
      <c r="C32" s="10"/>
      <c r="D32" s="10"/>
      <c r="E32" s="10"/>
      <c r="F32" s="10"/>
      <c r="G32" s="17"/>
      <c r="H32" s="17"/>
      <c r="I32" s="17"/>
      <c r="J32" s="17"/>
      <c r="K32" s="17"/>
    </row>
    <row r="33" spans="1:11" hidden="1" x14ac:dyDescent="0.25">
      <c r="A33" s="10" t="s">
        <v>86</v>
      </c>
      <c r="B33" s="10"/>
      <c r="C33" s="10"/>
      <c r="D33" s="10"/>
      <c r="E33" s="10"/>
      <c r="F33" s="10"/>
      <c r="G33" s="17"/>
      <c r="H33" s="17"/>
      <c r="I33" s="17"/>
      <c r="J33" s="17"/>
      <c r="K33" s="17"/>
    </row>
    <row r="34" spans="1:11" hidden="1" x14ac:dyDescent="0.25">
      <c r="A34" s="11" t="s">
        <v>87</v>
      </c>
      <c r="B34" s="11"/>
      <c r="C34" s="11"/>
      <c r="D34" s="11"/>
      <c r="E34" s="11"/>
      <c r="F34" s="11"/>
      <c r="G34" s="17"/>
      <c r="H34" s="17"/>
      <c r="I34" s="17"/>
      <c r="J34" s="17"/>
      <c r="K34" s="17"/>
    </row>
    <row r="35" spans="1:11" hidden="1" x14ac:dyDescent="0.25">
      <c r="A35" s="11" t="s">
        <v>88</v>
      </c>
      <c r="B35" s="11"/>
      <c r="C35" s="11"/>
      <c r="D35" s="11"/>
      <c r="E35" s="11"/>
      <c r="F35" s="11"/>
      <c r="G35" s="17"/>
      <c r="H35" s="17"/>
      <c r="I35" s="17"/>
      <c r="J35" s="17"/>
      <c r="K35" s="17"/>
    </row>
    <row r="36" spans="1:11" hidden="1" x14ac:dyDescent="0.25">
      <c r="A36" s="10" t="s">
        <v>58</v>
      </c>
      <c r="B36" s="64"/>
      <c r="C36" s="64"/>
      <c r="D36" s="64"/>
      <c r="E36" s="64"/>
      <c r="F36" s="64"/>
      <c r="G36" s="17"/>
      <c r="H36" s="17"/>
      <c r="I36" s="17"/>
      <c r="J36" s="17"/>
      <c r="K36" s="17"/>
    </row>
    <row r="37" spans="1:11" hidden="1" x14ac:dyDescent="0.25">
      <c r="A37" s="10" t="s">
        <v>89</v>
      </c>
      <c r="B37" s="64"/>
      <c r="C37" s="64"/>
      <c r="D37" s="64"/>
      <c r="E37" s="64"/>
      <c r="F37" s="64"/>
      <c r="G37" s="17"/>
      <c r="H37" s="17"/>
      <c r="I37" s="17"/>
      <c r="J37" s="17"/>
      <c r="K37" s="17"/>
    </row>
    <row r="38" spans="1:11" hidden="1" x14ac:dyDescent="0.25">
      <c r="A38" s="10" t="s">
        <v>168</v>
      </c>
      <c r="B38" s="64"/>
      <c r="C38" s="64"/>
      <c r="D38" s="64"/>
      <c r="E38" s="64"/>
      <c r="F38" s="64"/>
      <c r="G38" s="17"/>
      <c r="H38" s="17"/>
      <c r="I38" s="17"/>
      <c r="J38" s="17"/>
      <c r="K38" s="17"/>
    </row>
    <row r="39" spans="1:11" hidden="1" x14ac:dyDescent="0.25">
      <c r="A39" s="11" t="s">
        <v>90</v>
      </c>
      <c r="B39" s="4"/>
      <c r="C39" s="4"/>
      <c r="D39" s="4"/>
      <c r="E39" s="4"/>
      <c r="F39" s="4"/>
      <c r="G39" s="17"/>
      <c r="H39" s="17"/>
      <c r="I39" s="17"/>
      <c r="J39" s="17"/>
      <c r="K39" s="17"/>
    </row>
    <row r="40" spans="1:11" hidden="1" x14ac:dyDescent="0.25">
      <c r="A40" s="4" t="s">
        <v>91</v>
      </c>
      <c r="B40" s="4"/>
      <c r="C40" s="4"/>
      <c r="D40" s="4"/>
      <c r="E40" s="4"/>
      <c r="F40" s="4"/>
      <c r="G40" s="17"/>
      <c r="H40" s="17"/>
      <c r="I40" s="17"/>
      <c r="J40" s="17"/>
      <c r="K40" s="17"/>
    </row>
    <row r="41" spans="1:11" hidden="1" x14ac:dyDescent="0.25">
      <c r="A41" s="4" t="s">
        <v>92</v>
      </c>
      <c r="B41" s="4"/>
      <c r="C41" s="4"/>
      <c r="D41" s="4"/>
      <c r="E41" s="4"/>
      <c r="F41" s="4"/>
      <c r="G41" s="17"/>
      <c r="H41" s="17"/>
      <c r="I41" s="17"/>
      <c r="J41" s="17"/>
      <c r="K41" s="17"/>
    </row>
    <row r="42" spans="1:11" hidden="1" x14ac:dyDescent="0.25">
      <c r="A42" s="4" t="s">
        <v>93</v>
      </c>
      <c r="B42" s="4"/>
      <c r="C42" s="4"/>
      <c r="D42" s="4"/>
      <c r="E42" s="4"/>
      <c r="F42" s="4"/>
      <c r="G42" s="17"/>
      <c r="H42" s="17"/>
      <c r="I42" s="17"/>
      <c r="J42" s="17"/>
      <c r="K42" s="17"/>
    </row>
    <row r="43" spans="1:11" hidden="1" x14ac:dyDescent="0.25">
      <c r="A43" s="4" t="s">
        <v>94</v>
      </c>
      <c r="B43" s="4"/>
      <c r="C43" s="4"/>
      <c r="D43" s="4"/>
      <c r="E43" s="4"/>
      <c r="F43" s="4"/>
      <c r="G43" s="17"/>
      <c r="H43" s="17"/>
      <c r="I43" s="17"/>
      <c r="J43" s="17"/>
      <c r="K43" s="17"/>
    </row>
    <row r="44" spans="1:11" hidden="1" x14ac:dyDescent="0.25">
      <c r="A44" s="4" t="s">
        <v>95</v>
      </c>
      <c r="B44" s="4"/>
      <c r="C44" s="4"/>
      <c r="D44" s="4"/>
      <c r="E44" s="4"/>
      <c r="F44" s="4"/>
      <c r="G44" s="17"/>
      <c r="H44" s="17"/>
      <c r="I44" s="17"/>
      <c r="J44" s="17"/>
      <c r="K44" s="17"/>
    </row>
    <row r="45" spans="1:11" hidden="1" x14ac:dyDescent="0.25">
      <c r="A45" s="65" t="s">
        <v>96</v>
      </c>
      <c r="B45" s="64"/>
      <c r="C45" s="64"/>
      <c r="D45" s="64"/>
      <c r="E45" s="64"/>
      <c r="F45" s="64"/>
      <c r="G45" s="17"/>
      <c r="H45" s="17"/>
      <c r="I45" s="17"/>
      <c r="J45" s="17"/>
      <c r="K45" s="17"/>
    </row>
    <row r="46" spans="1:11" hidden="1" x14ac:dyDescent="0.25">
      <c r="A46" s="64" t="s">
        <v>97</v>
      </c>
      <c r="B46" s="64"/>
      <c r="C46" s="64"/>
      <c r="D46" s="64"/>
      <c r="E46" s="64"/>
      <c r="F46" s="64"/>
      <c r="G46" s="17"/>
      <c r="H46" s="17"/>
      <c r="I46" s="17"/>
      <c r="J46" s="17"/>
      <c r="K46" s="17"/>
    </row>
    <row r="47" spans="1:11" hidden="1" x14ac:dyDescent="0.25">
      <c r="A47" s="38">
        <v>-20000</v>
      </c>
      <c r="B47" s="4"/>
      <c r="C47" s="4"/>
      <c r="D47" s="4"/>
      <c r="E47" s="4"/>
      <c r="F47" s="4"/>
      <c r="G47" s="17"/>
      <c r="H47" s="17"/>
      <c r="I47" s="17"/>
      <c r="J47" s="17"/>
      <c r="K47" s="17"/>
    </row>
    <row r="48" spans="1:11" ht="25" hidden="1" x14ac:dyDescent="0.25">
      <c r="A48" s="82" t="s">
        <v>98</v>
      </c>
      <c r="B48" s="64"/>
      <c r="C48" s="64"/>
      <c r="D48" s="64"/>
      <c r="E48" s="64"/>
      <c r="F48" s="64"/>
      <c r="G48" s="17"/>
      <c r="H48" s="17"/>
      <c r="I48" s="17"/>
      <c r="J48" s="17"/>
      <c r="K48" s="17"/>
    </row>
    <row r="49" spans="1:11" ht="25" hidden="1" x14ac:dyDescent="0.25">
      <c r="A49" s="82" t="s">
        <v>99</v>
      </c>
      <c r="B49" s="64"/>
      <c r="C49" s="64"/>
      <c r="D49" s="64"/>
      <c r="E49" s="64"/>
      <c r="F49" s="64"/>
      <c r="G49" s="17"/>
      <c r="H49" s="17"/>
      <c r="I49" s="17"/>
      <c r="J49" s="17"/>
      <c r="K49" s="17"/>
    </row>
    <row r="50" spans="1:11" ht="25" hidden="1" x14ac:dyDescent="0.25">
      <c r="A50" s="83" t="s">
        <v>100</v>
      </c>
      <c r="B50" s="4"/>
      <c r="C50" s="4"/>
      <c r="D50" s="4"/>
      <c r="E50" s="4"/>
      <c r="F50" s="4"/>
      <c r="G50" s="17"/>
      <c r="H50" s="17"/>
      <c r="I50" s="17"/>
      <c r="J50" s="17"/>
      <c r="K50" s="17"/>
    </row>
    <row r="51" spans="1:11" ht="25" hidden="1" x14ac:dyDescent="0.25">
      <c r="A51" s="83" t="s">
        <v>101</v>
      </c>
      <c r="B51" s="4"/>
      <c r="C51" s="4"/>
      <c r="D51" s="4"/>
      <c r="E51" s="4"/>
      <c r="F51" s="4"/>
      <c r="G51" s="17"/>
      <c r="H51" s="17"/>
      <c r="I51" s="17"/>
      <c r="J51" s="17"/>
      <c r="K51" s="17"/>
    </row>
    <row r="52" spans="1:11" ht="37.5" hidden="1" x14ac:dyDescent="0.3">
      <c r="A52" s="83" t="s">
        <v>102</v>
      </c>
      <c r="B52" s="75"/>
      <c r="C52" s="75"/>
      <c r="D52" s="75"/>
      <c r="E52" s="11"/>
      <c r="F52" s="11"/>
      <c r="G52" s="17"/>
      <c r="H52" s="17"/>
      <c r="I52" s="17"/>
      <c r="J52" s="17"/>
      <c r="K52" s="17"/>
    </row>
    <row r="53" spans="1:11" ht="13" hidden="1" x14ac:dyDescent="0.3">
      <c r="A53" s="80" t="s">
        <v>103</v>
      </c>
      <c r="B53" s="74"/>
      <c r="C53" s="74"/>
      <c r="D53" s="74"/>
      <c r="E53" s="10"/>
      <c r="F53" s="10" t="b">
        <v>1</v>
      </c>
      <c r="G53" s="17"/>
      <c r="H53" s="17"/>
      <c r="I53" s="17"/>
      <c r="J53" s="17"/>
      <c r="K53" s="17"/>
    </row>
    <row r="54" spans="1:11" ht="13" hidden="1" x14ac:dyDescent="0.3">
      <c r="A54" s="81" t="s">
        <v>104</v>
      </c>
      <c r="B54" s="80"/>
      <c r="C54" s="80"/>
      <c r="D54" s="80"/>
      <c r="E54" s="10"/>
      <c r="F54" s="10" t="b">
        <v>0</v>
      </c>
      <c r="G54" s="17"/>
      <c r="H54" s="17"/>
      <c r="I54" s="17"/>
      <c r="J54" s="17"/>
      <c r="K54" s="17"/>
    </row>
    <row r="55" spans="1:11" ht="13" hidden="1" x14ac:dyDescent="0.25">
      <c r="A55" s="84"/>
      <c r="B55" s="76">
        <f>COUNT(Travel!B12:B27)</f>
        <v>8</v>
      </c>
      <c r="C55" s="76"/>
      <c r="D55" s="76">
        <f>COUNTIF(Travel!D12:D27,"*")</f>
        <v>8</v>
      </c>
      <c r="E55" s="77"/>
      <c r="F55" s="77" t="b">
        <f>MIN(B55,D55)=MAX(B55,D55)</f>
        <v>1</v>
      </c>
      <c r="G55" s="17"/>
      <c r="H55" s="17"/>
      <c r="I55" s="17"/>
      <c r="J55" s="17"/>
      <c r="K55" s="17"/>
    </row>
    <row r="56" spans="1:11" ht="13" hidden="1" x14ac:dyDescent="0.25">
      <c r="A56" s="84" t="s">
        <v>105</v>
      </c>
      <c r="B56" s="76">
        <f>COUNT(Travel!B32:B75)</f>
        <v>14</v>
      </c>
      <c r="C56" s="76"/>
      <c r="D56" s="76">
        <f>COUNTIF(Travel!D32:D75,"*")</f>
        <v>14</v>
      </c>
      <c r="E56" s="77"/>
      <c r="F56" s="77" t="b">
        <f>MIN(B56,D56)=MAX(B56,D56)</f>
        <v>1</v>
      </c>
    </row>
    <row r="57" spans="1:11" ht="13" hidden="1" x14ac:dyDescent="0.3">
      <c r="A57" s="85"/>
      <c r="B57" s="76">
        <f>COUNT(Travel!B80:B93)</f>
        <v>11</v>
      </c>
      <c r="C57" s="76"/>
      <c r="D57" s="76">
        <f>COUNTIF(Travel!D80:D93,"*")</f>
        <v>11</v>
      </c>
      <c r="E57" s="77"/>
      <c r="F57" s="77" t="b">
        <f>MIN(B57,D57)=MAX(B57,D57)</f>
        <v>1</v>
      </c>
    </row>
    <row r="58" spans="1:11" ht="13" hidden="1" x14ac:dyDescent="0.3">
      <c r="A58" s="86" t="s">
        <v>106</v>
      </c>
      <c r="B58" s="78">
        <f>COUNT(Hospitality!B11:B21)</f>
        <v>4</v>
      </c>
      <c r="C58" s="78"/>
      <c r="D58" s="78">
        <f>COUNTIF(Hospitality!D11:D21,"*")</f>
        <v>4</v>
      </c>
      <c r="E58" s="79"/>
      <c r="F58" s="79" t="b">
        <f>MIN(B58,D58)=MAX(B58,D58)</f>
        <v>1</v>
      </c>
    </row>
    <row r="59" spans="1:11" ht="13" hidden="1" x14ac:dyDescent="0.3">
      <c r="A59" s="87" t="s">
        <v>107</v>
      </c>
      <c r="B59" s="77">
        <f>COUNT('All other expenses'!B11:B16)</f>
        <v>1</v>
      </c>
      <c r="C59" s="77"/>
      <c r="D59" s="77">
        <f>COUNTIF('All other expenses'!D11:D16,"*")</f>
        <v>1</v>
      </c>
      <c r="E59" s="77"/>
      <c r="F59" s="77" t="b">
        <f>MIN(B59,D59)=MAX(B59,D59)</f>
        <v>1</v>
      </c>
    </row>
    <row r="60" spans="1:11" ht="13" hidden="1" x14ac:dyDescent="0.3">
      <c r="A60" s="86" t="s">
        <v>108</v>
      </c>
      <c r="B60" s="78">
        <f>COUNTIF('Gifts and benefits'!B11:B25,"*")</f>
        <v>9</v>
      </c>
      <c r="C60" s="78">
        <f>COUNTIF('Gifts and benefits'!C11:C25,"*")</f>
        <v>9</v>
      </c>
      <c r="D60" s="78"/>
      <c r="E60" s="78">
        <f>COUNTA('Gifts and benefits'!E11:E25)</f>
        <v>9</v>
      </c>
      <c r="F60" s="79"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3" priority="2" operator="equal">
      <formula>$A$36</formula>
    </cfRule>
  </conditionalFormatting>
  <conditionalFormatting sqref="B8:F8">
    <cfRule type="cellIs" dxfId="2"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42"/>
  <sheetViews>
    <sheetView zoomScaleNormal="100" workbookViewId="0">
      <selection activeCell="C34" sqref="C34"/>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7.54296875" customWidth="1"/>
    <col min="7" max="9" width="9.1796875" hidden="1" customWidth="1"/>
    <col min="10" max="13" width="0" hidden="1" customWidth="1"/>
    <col min="14" max="16384" width="9.1796875" hidden="1"/>
  </cols>
  <sheetData>
    <row r="1" spans="1:6" ht="26.25" customHeight="1" x14ac:dyDescent="0.25">
      <c r="A1" s="138" t="s">
        <v>109</v>
      </c>
      <c r="B1" s="138"/>
      <c r="C1" s="138"/>
      <c r="D1" s="138"/>
      <c r="E1" s="138"/>
      <c r="F1" s="17"/>
    </row>
    <row r="2" spans="1:6" ht="21" customHeight="1" x14ac:dyDescent="0.25">
      <c r="A2" s="3" t="s">
        <v>52</v>
      </c>
      <c r="B2" s="141" t="str">
        <f>'Summary and sign-off CE'!B2:F2</f>
        <v>Museum of New Zealand Te Papa Tongarewa</v>
      </c>
      <c r="C2" s="141"/>
      <c r="D2" s="141"/>
      <c r="E2" s="141"/>
      <c r="F2" s="17"/>
    </row>
    <row r="3" spans="1:6" ht="21" customHeight="1" x14ac:dyDescent="0.25">
      <c r="A3" s="3" t="s">
        <v>110</v>
      </c>
      <c r="B3" s="141" t="str">
        <f>'Summary and sign-off CE'!B3:F3</f>
        <v>Courtney Johnston</v>
      </c>
      <c r="C3" s="141"/>
      <c r="D3" s="141"/>
      <c r="E3" s="141"/>
      <c r="F3" s="17"/>
    </row>
    <row r="4" spans="1:6" ht="21" customHeight="1" x14ac:dyDescent="0.25">
      <c r="A4" s="3" t="s">
        <v>111</v>
      </c>
      <c r="B4" s="141">
        <f>'Summary and sign-off CE'!B4:F4</f>
        <v>45108</v>
      </c>
      <c r="C4" s="141"/>
      <c r="D4" s="141"/>
      <c r="E4" s="141"/>
      <c r="F4" s="17"/>
    </row>
    <row r="5" spans="1:6" ht="21" customHeight="1" x14ac:dyDescent="0.25">
      <c r="A5" s="3" t="s">
        <v>112</v>
      </c>
      <c r="B5" s="141">
        <f>'Summary and sign-off CE'!B5:F5</f>
        <v>45473</v>
      </c>
      <c r="C5" s="141"/>
      <c r="D5" s="141"/>
      <c r="E5" s="141"/>
      <c r="F5" s="17"/>
    </row>
    <row r="6" spans="1:6" ht="21" customHeight="1" x14ac:dyDescent="0.25">
      <c r="A6" s="3" t="s">
        <v>113</v>
      </c>
      <c r="B6" s="136" t="s">
        <v>81</v>
      </c>
      <c r="C6" s="136"/>
      <c r="D6" s="136"/>
      <c r="E6" s="136"/>
      <c r="F6" s="17"/>
    </row>
    <row r="7" spans="1:6" ht="21" customHeight="1" x14ac:dyDescent="0.25">
      <c r="A7" s="3" t="s">
        <v>56</v>
      </c>
      <c r="B7" s="136" t="s">
        <v>83</v>
      </c>
      <c r="C7" s="136"/>
      <c r="D7" s="136"/>
      <c r="E7" s="136"/>
      <c r="F7" s="17"/>
    </row>
    <row r="8" spans="1:6" ht="36" customHeight="1" x14ac:dyDescent="0.3">
      <c r="A8" s="144" t="s">
        <v>114</v>
      </c>
      <c r="B8" s="145"/>
      <c r="C8" s="145"/>
      <c r="D8" s="145"/>
      <c r="E8" s="145"/>
      <c r="F8" s="19"/>
    </row>
    <row r="9" spans="1:6" ht="36" customHeight="1" x14ac:dyDescent="0.3">
      <c r="A9" s="146" t="s">
        <v>115</v>
      </c>
      <c r="B9" s="147"/>
      <c r="C9" s="147"/>
      <c r="D9" s="147"/>
      <c r="E9" s="147"/>
      <c r="F9" s="19"/>
    </row>
    <row r="10" spans="1:6" ht="24.75" customHeight="1" x14ac:dyDescent="0.35">
      <c r="A10" s="143" t="s">
        <v>116</v>
      </c>
      <c r="B10" s="148"/>
      <c r="C10" s="143"/>
      <c r="D10" s="143"/>
      <c r="E10" s="143"/>
      <c r="F10" s="29"/>
    </row>
    <row r="11" spans="1:6" ht="27" customHeight="1" x14ac:dyDescent="0.25">
      <c r="A11" s="24" t="s">
        <v>117</v>
      </c>
      <c r="B11" s="24" t="s">
        <v>118</v>
      </c>
      <c r="C11" s="24" t="s">
        <v>119</v>
      </c>
      <c r="D11" s="24" t="s">
        <v>120</v>
      </c>
      <c r="E11" s="24" t="s">
        <v>121</v>
      </c>
      <c r="F11" s="30"/>
    </row>
    <row r="12" spans="1:6" s="2" customFormat="1" hidden="1" x14ac:dyDescent="0.25">
      <c r="A12" s="96"/>
      <c r="B12" s="97"/>
      <c r="C12" s="98"/>
      <c r="D12" s="98"/>
      <c r="E12" s="99"/>
      <c r="F12" s="1"/>
    </row>
    <row r="13" spans="1:6" s="2" customFormat="1" x14ac:dyDescent="0.25">
      <c r="A13" s="120">
        <v>45172</v>
      </c>
      <c r="B13" s="121">
        <v>13786.73</v>
      </c>
      <c r="C13" s="122" t="s">
        <v>192</v>
      </c>
      <c r="D13" s="122" t="s">
        <v>179</v>
      </c>
      <c r="E13" s="123" t="s">
        <v>191</v>
      </c>
      <c r="F13" s="1"/>
    </row>
    <row r="14" spans="1:6" s="2" customFormat="1" x14ac:dyDescent="0.25">
      <c r="A14" s="120">
        <v>45172</v>
      </c>
      <c r="B14" s="121">
        <v>5122.1899999999996</v>
      </c>
      <c r="C14" s="122" t="s">
        <v>192</v>
      </c>
      <c r="D14" s="122" t="s">
        <v>180</v>
      </c>
      <c r="E14" s="123" t="s">
        <v>191</v>
      </c>
      <c r="F14" s="1"/>
    </row>
    <row r="15" spans="1:6" s="2" customFormat="1" x14ac:dyDescent="0.25">
      <c r="A15" s="120">
        <v>45172</v>
      </c>
      <c r="B15" s="121">
        <f>245+76.59</f>
        <v>321.59000000000003</v>
      </c>
      <c r="C15" s="122" t="s">
        <v>192</v>
      </c>
      <c r="D15" s="122" t="s">
        <v>183</v>
      </c>
      <c r="E15" s="123" t="s">
        <v>191</v>
      </c>
      <c r="F15" s="1"/>
    </row>
    <row r="16" spans="1:6" s="2" customFormat="1" x14ac:dyDescent="0.25">
      <c r="A16" s="120">
        <v>45172</v>
      </c>
      <c r="B16" s="121">
        <f>462.96+29.64</f>
        <v>492.59999999999997</v>
      </c>
      <c r="C16" s="122" t="s">
        <v>192</v>
      </c>
      <c r="D16" s="122" t="s">
        <v>221</v>
      </c>
      <c r="E16" s="123" t="s">
        <v>191</v>
      </c>
      <c r="F16" s="1"/>
    </row>
    <row r="17" spans="1:6" s="2" customFormat="1" x14ac:dyDescent="0.25">
      <c r="A17" s="120">
        <v>45423</v>
      </c>
      <c r="B17" s="121">
        <v>855.11</v>
      </c>
      <c r="C17" s="122" t="s">
        <v>220</v>
      </c>
      <c r="D17" s="122" t="s">
        <v>179</v>
      </c>
      <c r="E17" s="123" t="s">
        <v>219</v>
      </c>
      <c r="F17" s="1"/>
    </row>
    <row r="18" spans="1:6" s="2" customFormat="1" x14ac:dyDescent="0.25">
      <c r="A18" s="120">
        <v>45423</v>
      </c>
      <c r="B18" s="121">
        <v>24.52</v>
      </c>
      <c r="C18" s="122" t="s">
        <v>220</v>
      </c>
      <c r="D18" s="122" t="s">
        <v>171</v>
      </c>
      <c r="E18" s="123" t="s">
        <v>219</v>
      </c>
      <c r="F18" s="1"/>
    </row>
    <row r="19" spans="1:6" s="2" customFormat="1" x14ac:dyDescent="0.25">
      <c r="A19" s="120">
        <v>45423</v>
      </c>
      <c r="B19" s="121">
        <f>15+58.32</f>
        <v>73.319999999999993</v>
      </c>
      <c r="C19" s="122" t="s">
        <v>220</v>
      </c>
      <c r="D19" s="122" t="s">
        <v>183</v>
      </c>
      <c r="E19" s="123" t="s">
        <v>219</v>
      </c>
      <c r="F19" s="1"/>
    </row>
    <row r="20" spans="1:6" s="2" customFormat="1" x14ac:dyDescent="0.25">
      <c r="A20" s="120">
        <v>45423</v>
      </c>
      <c r="B20" s="121">
        <v>1155.28</v>
      </c>
      <c r="C20" s="122" t="s">
        <v>220</v>
      </c>
      <c r="D20" s="122" t="s">
        <v>180</v>
      </c>
      <c r="E20" s="123" t="s">
        <v>219</v>
      </c>
      <c r="F20" s="1"/>
    </row>
    <row r="21" spans="1:6" s="2" customFormat="1" hidden="1" x14ac:dyDescent="0.25">
      <c r="A21" s="120"/>
      <c r="B21" s="121"/>
      <c r="C21" s="122"/>
      <c r="D21" s="122"/>
      <c r="E21" s="123"/>
      <c r="F21" s="1"/>
    </row>
    <row r="22" spans="1:6" s="2" customFormat="1" hidden="1" x14ac:dyDescent="0.25">
      <c r="A22" s="120"/>
      <c r="B22" s="121"/>
      <c r="C22" s="122"/>
      <c r="D22" s="122"/>
      <c r="E22" s="123"/>
      <c r="F22" s="1"/>
    </row>
    <row r="23" spans="1:6" s="2" customFormat="1" hidden="1" x14ac:dyDescent="0.25">
      <c r="A23" s="120"/>
      <c r="B23" s="121"/>
      <c r="C23" s="122"/>
      <c r="D23" s="122"/>
      <c r="E23" s="123"/>
      <c r="F23" s="1"/>
    </row>
    <row r="24" spans="1:6" s="2" customFormat="1" ht="12.75" hidden="1" customHeight="1" x14ac:dyDescent="0.25">
      <c r="A24" s="120"/>
      <c r="B24" s="121"/>
      <c r="C24" s="122"/>
      <c r="D24" s="122"/>
      <c r="E24" s="123"/>
      <c r="F24" s="1"/>
    </row>
    <row r="25" spans="1:6" s="2" customFormat="1" hidden="1" x14ac:dyDescent="0.25">
      <c r="A25" s="124"/>
      <c r="B25" s="121"/>
      <c r="C25" s="122"/>
      <c r="D25" s="122"/>
      <c r="E25" s="123"/>
      <c r="F25" s="1"/>
    </row>
    <row r="26" spans="1:6" s="2" customFormat="1" hidden="1" x14ac:dyDescent="0.25">
      <c r="A26" s="124"/>
      <c r="B26" s="121"/>
      <c r="C26" s="122"/>
      <c r="D26" s="122"/>
      <c r="E26" s="123"/>
      <c r="F26" s="1"/>
    </row>
    <row r="27" spans="1:6" s="2" customFormat="1" x14ac:dyDescent="0.25">
      <c r="A27" s="106"/>
      <c r="B27" s="107"/>
      <c r="C27" s="108"/>
      <c r="D27" s="108"/>
      <c r="E27" s="109"/>
      <c r="F27" s="1"/>
    </row>
    <row r="28" spans="1:6" ht="19.5" customHeight="1" x14ac:dyDescent="0.25">
      <c r="A28" s="72" t="s">
        <v>122</v>
      </c>
      <c r="B28" s="73">
        <f>SUM(B12:B27)</f>
        <v>21831.339999999997</v>
      </c>
      <c r="C28" s="131" t="str">
        <f>IF(SUBTOTAL(3,B12:B27)=SUBTOTAL(103,B12:B27),'Summary and sign-off CE'!$A$48,'Summary and sign-off CE'!$A$49)</f>
        <v>Check - there are no hidden rows with data</v>
      </c>
      <c r="D28" s="142" t="str">
        <f>IF('Summary and sign-off CE'!F55='Summary and sign-off CE'!F54,'Summary and sign-off CE'!A51,'Summary and sign-off CE'!A50)</f>
        <v>Check - each entry provides sufficient information</v>
      </c>
      <c r="E28" s="142"/>
      <c r="F28" s="17"/>
    </row>
    <row r="29" spans="1:6" ht="10.5" customHeight="1" x14ac:dyDescent="0.3">
      <c r="A29" s="17"/>
      <c r="B29" s="19"/>
      <c r="C29" s="17"/>
      <c r="D29" s="17"/>
      <c r="E29" s="17"/>
      <c r="F29" s="17"/>
    </row>
    <row r="30" spans="1:6" ht="24.75" customHeight="1" x14ac:dyDescent="0.35">
      <c r="A30" s="143" t="s">
        <v>123</v>
      </c>
      <c r="B30" s="143"/>
      <c r="C30" s="143"/>
      <c r="D30" s="143"/>
      <c r="E30" s="143"/>
      <c r="F30" s="29"/>
    </row>
    <row r="31" spans="1:6" ht="27" customHeight="1" x14ac:dyDescent="0.25">
      <c r="A31" s="24" t="s">
        <v>117</v>
      </c>
      <c r="B31" s="24" t="s">
        <v>62</v>
      </c>
      <c r="C31" s="24" t="s">
        <v>124</v>
      </c>
      <c r="D31" s="24" t="s">
        <v>120</v>
      </c>
      <c r="E31" s="24" t="s">
        <v>121</v>
      </c>
      <c r="F31" s="30"/>
    </row>
    <row r="32" spans="1:6" s="2" customFormat="1" hidden="1" x14ac:dyDescent="0.25">
      <c r="A32" s="96"/>
      <c r="B32" s="97"/>
      <c r="C32" s="98"/>
      <c r="D32" s="98"/>
      <c r="E32" s="99"/>
      <c r="F32" s="1"/>
    </row>
    <row r="33" spans="1:6" s="2" customFormat="1" x14ac:dyDescent="0.25">
      <c r="A33" s="120">
        <v>45132</v>
      </c>
      <c r="B33" s="133">
        <v>41.33</v>
      </c>
      <c r="C33" s="132" t="s">
        <v>234</v>
      </c>
      <c r="D33" s="132" t="s">
        <v>171</v>
      </c>
      <c r="E33" s="134" t="s">
        <v>174</v>
      </c>
      <c r="F33" s="1"/>
    </row>
    <row r="34" spans="1:6" s="2" customFormat="1" x14ac:dyDescent="0.25">
      <c r="A34" s="120">
        <v>45131</v>
      </c>
      <c r="B34" s="133">
        <v>20.25</v>
      </c>
      <c r="C34" s="132" t="s">
        <v>184</v>
      </c>
      <c r="D34" s="132" t="s">
        <v>171</v>
      </c>
      <c r="E34" s="134" t="s">
        <v>172</v>
      </c>
      <c r="F34" s="1"/>
    </row>
    <row r="35" spans="1:6" s="2" customFormat="1" x14ac:dyDescent="0.25">
      <c r="A35" s="120">
        <v>45131</v>
      </c>
      <c r="B35" s="133">
        <v>46.4</v>
      </c>
      <c r="C35" s="132" t="s">
        <v>213</v>
      </c>
      <c r="D35" s="132" t="s">
        <v>171</v>
      </c>
      <c r="E35" s="134" t="s">
        <v>174</v>
      </c>
      <c r="F35" s="1"/>
    </row>
    <row r="36" spans="1:6" s="2" customFormat="1" x14ac:dyDescent="0.25">
      <c r="A36" s="120">
        <v>45234</v>
      </c>
      <c r="B36" s="121">
        <v>336.54</v>
      </c>
      <c r="C36" s="122" t="s">
        <v>212</v>
      </c>
      <c r="D36" s="122" t="s">
        <v>179</v>
      </c>
      <c r="E36" s="123" t="s">
        <v>182</v>
      </c>
      <c r="F36" s="1"/>
    </row>
    <row r="37" spans="1:6" s="2" customFormat="1" x14ac:dyDescent="0.25">
      <c r="A37" s="120">
        <v>45234</v>
      </c>
      <c r="B37" s="121">
        <v>614.54</v>
      </c>
      <c r="C37" s="122" t="s">
        <v>212</v>
      </c>
      <c r="D37" s="122" t="s">
        <v>180</v>
      </c>
      <c r="E37" s="123" t="s">
        <v>182</v>
      </c>
      <c r="F37" s="1"/>
    </row>
    <row r="38" spans="1:6" s="2" customFormat="1" x14ac:dyDescent="0.25">
      <c r="A38" s="120">
        <v>45234</v>
      </c>
      <c r="B38" s="121">
        <v>78.59</v>
      </c>
      <c r="C38" s="122" t="s">
        <v>212</v>
      </c>
      <c r="D38" s="122" t="s">
        <v>171</v>
      </c>
      <c r="E38" s="123" t="s">
        <v>182</v>
      </c>
      <c r="F38" s="1"/>
    </row>
    <row r="39" spans="1:6" s="2" customFormat="1" x14ac:dyDescent="0.25">
      <c r="A39" s="120">
        <v>45234</v>
      </c>
      <c r="B39" s="121">
        <v>3.51</v>
      </c>
      <c r="C39" s="122" t="s">
        <v>212</v>
      </c>
      <c r="D39" s="122" t="s">
        <v>183</v>
      </c>
      <c r="E39" s="123" t="s">
        <v>182</v>
      </c>
      <c r="F39" s="1"/>
    </row>
    <row r="40" spans="1:6" s="2" customFormat="1" x14ac:dyDescent="0.25">
      <c r="A40" s="120">
        <v>45253</v>
      </c>
      <c r="B40" s="121">
        <v>522.11</v>
      </c>
      <c r="C40" s="132" t="s">
        <v>211</v>
      </c>
      <c r="D40" s="122" t="s">
        <v>179</v>
      </c>
      <c r="E40" s="123" t="s">
        <v>182</v>
      </c>
      <c r="F40" s="1"/>
    </row>
    <row r="41" spans="1:6" s="2" customFormat="1" x14ac:dyDescent="0.25">
      <c r="A41" s="120">
        <v>45253</v>
      </c>
      <c r="B41" s="121">
        <v>3.51</v>
      </c>
      <c r="C41" s="132" t="s">
        <v>211</v>
      </c>
      <c r="D41" s="122" t="s">
        <v>183</v>
      </c>
      <c r="E41" s="123" t="s">
        <v>182</v>
      </c>
      <c r="F41" s="1"/>
    </row>
    <row r="42" spans="1:6" s="2" customFormat="1" x14ac:dyDescent="0.25">
      <c r="A42" s="120">
        <v>45253</v>
      </c>
      <c r="B42" s="121">
        <v>77.3</v>
      </c>
      <c r="C42" s="132" t="s">
        <v>211</v>
      </c>
      <c r="D42" s="122" t="s">
        <v>171</v>
      </c>
      <c r="E42" s="123" t="s">
        <v>182</v>
      </c>
      <c r="F42" s="1"/>
    </row>
    <row r="43" spans="1:6" s="2" customFormat="1" x14ac:dyDescent="0.25">
      <c r="A43" s="120">
        <v>45344</v>
      </c>
      <c r="B43" s="121">
        <v>596.34</v>
      </c>
      <c r="C43" s="132" t="s">
        <v>230</v>
      </c>
      <c r="D43" s="122" t="s">
        <v>179</v>
      </c>
      <c r="E43" s="123" t="s">
        <v>174</v>
      </c>
      <c r="F43" s="1"/>
    </row>
    <row r="44" spans="1:6" s="2" customFormat="1" x14ac:dyDescent="0.25">
      <c r="A44" s="120">
        <v>45344</v>
      </c>
      <c r="B44" s="121">
        <v>359.22</v>
      </c>
      <c r="C44" s="132" t="s">
        <v>230</v>
      </c>
      <c r="D44" s="122" t="s">
        <v>180</v>
      </c>
      <c r="E44" s="123"/>
      <c r="F44" s="1"/>
    </row>
    <row r="45" spans="1:6" s="2" customFormat="1" x14ac:dyDescent="0.25">
      <c r="A45" s="120">
        <v>45344</v>
      </c>
      <c r="B45" s="133">
        <v>132.22</v>
      </c>
      <c r="C45" s="132" t="s">
        <v>230</v>
      </c>
      <c r="D45" s="122" t="s">
        <v>171</v>
      </c>
      <c r="E45" s="134"/>
      <c r="F45" s="1"/>
    </row>
    <row r="46" spans="1:6" s="2" customFormat="1" x14ac:dyDescent="0.25">
      <c r="A46" s="120">
        <v>45344</v>
      </c>
      <c r="B46" s="121">
        <v>54.11</v>
      </c>
      <c r="C46" s="132" t="s">
        <v>230</v>
      </c>
      <c r="D46" s="122" t="s">
        <v>183</v>
      </c>
      <c r="E46" s="123"/>
      <c r="F46" s="1"/>
    </row>
    <row r="47" spans="1:6" s="2" customFormat="1" hidden="1" x14ac:dyDescent="0.25">
      <c r="A47" s="120"/>
      <c r="B47" s="121"/>
      <c r="C47" s="122"/>
      <c r="D47" s="122"/>
      <c r="E47" s="123"/>
      <c r="F47" s="1"/>
    </row>
    <row r="48" spans="1:6" s="2" customFormat="1" hidden="1" x14ac:dyDescent="0.25">
      <c r="A48" s="120"/>
      <c r="B48" s="121"/>
      <c r="C48" s="132"/>
      <c r="D48" s="122"/>
      <c r="E48" s="123"/>
      <c r="F48" s="1"/>
    </row>
    <row r="49" spans="1:6" s="2" customFormat="1" hidden="1" x14ac:dyDescent="0.25">
      <c r="A49" s="120"/>
      <c r="B49" s="121"/>
      <c r="C49" s="132"/>
      <c r="D49" s="122"/>
      <c r="E49" s="123"/>
      <c r="F49" s="1"/>
    </row>
    <row r="50" spans="1:6" s="2" customFormat="1" hidden="1" x14ac:dyDescent="0.25">
      <c r="A50" s="120"/>
      <c r="B50" s="121"/>
      <c r="C50" s="122"/>
      <c r="D50" s="122"/>
      <c r="E50" s="123"/>
      <c r="F50" s="1"/>
    </row>
    <row r="51" spans="1:6" s="2" customFormat="1" hidden="1" x14ac:dyDescent="0.25">
      <c r="A51" s="120"/>
      <c r="B51" s="121"/>
      <c r="C51" s="122"/>
      <c r="D51" s="122"/>
      <c r="E51" s="123"/>
      <c r="F51" s="1"/>
    </row>
    <row r="52" spans="1:6" s="2" customFormat="1" hidden="1" x14ac:dyDescent="0.25">
      <c r="A52" s="120"/>
      <c r="B52" s="121"/>
      <c r="C52" s="122"/>
      <c r="D52" s="122"/>
      <c r="E52" s="123"/>
      <c r="F52" s="1"/>
    </row>
    <row r="53" spans="1:6" s="2" customFormat="1" hidden="1" x14ac:dyDescent="0.25">
      <c r="A53" s="120"/>
      <c r="B53" s="121"/>
      <c r="C53" s="122"/>
      <c r="D53" s="122"/>
      <c r="E53" s="123"/>
      <c r="F53" s="1"/>
    </row>
    <row r="54" spans="1:6" s="2" customFormat="1" hidden="1" x14ac:dyDescent="0.25">
      <c r="A54" s="120"/>
      <c r="B54" s="121"/>
      <c r="C54" s="122"/>
      <c r="D54" s="122"/>
      <c r="E54" s="123"/>
      <c r="F54" s="1"/>
    </row>
    <row r="55" spans="1:6" s="2" customFormat="1" hidden="1" x14ac:dyDescent="0.25">
      <c r="A55" s="120"/>
      <c r="B55" s="121"/>
      <c r="C55" s="122"/>
      <c r="D55" s="122"/>
      <c r="E55" s="123"/>
      <c r="F55" s="1"/>
    </row>
    <row r="56" spans="1:6" s="2" customFormat="1" hidden="1" x14ac:dyDescent="0.25">
      <c r="A56" s="120"/>
      <c r="B56" s="121"/>
      <c r="C56" s="122"/>
      <c r="D56" s="122"/>
      <c r="E56" s="123"/>
      <c r="F56" s="1"/>
    </row>
    <row r="57" spans="1:6" s="2" customFormat="1" hidden="1" x14ac:dyDescent="0.25">
      <c r="A57" s="120"/>
      <c r="B57" s="121"/>
      <c r="C57" s="122"/>
      <c r="D57" s="122"/>
      <c r="E57" s="123"/>
      <c r="F57" s="1"/>
    </row>
    <row r="58" spans="1:6" s="2" customFormat="1" hidden="1" x14ac:dyDescent="0.25">
      <c r="A58" s="120"/>
      <c r="B58" s="121"/>
      <c r="C58" s="122"/>
      <c r="D58" s="122"/>
      <c r="E58" s="123"/>
      <c r="F58" s="1"/>
    </row>
    <row r="59" spans="1:6" s="2" customFormat="1" hidden="1" x14ac:dyDescent="0.25">
      <c r="A59" s="120"/>
      <c r="B59" s="121"/>
      <c r="C59" s="122"/>
      <c r="D59" s="122"/>
      <c r="E59" s="123"/>
      <c r="F59" s="1"/>
    </row>
    <row r="60" spans="1:6" s="2" customFormat="1" hidden="1" x14ac:dyDescent="0.25">
      <c r="A60" s="120"/>
      <c r="B60" s="121"/>
      <c r="C60" s="122"/>
      <c r="D60" s="122"/>
      <c r="E60" s="123"/>
      <c r="F60" s="1"/>
    </row>
    <row r="61" spans="1:6" s="2" customFormat="1" hidden="1" x14ac:dyDescent="0.25">
      <c r="A61" s="120"/>
      <c r="B61" s="121"/>
      <c r="C61" s="122"/>
      <c r="D61" s="122"/>
      <c r="E61" s="123"/>
      <c r="F61" s="1"/>
    </row>
    <row r="62" spans="1:6" s="2" customFormat="1" ht="14.25" hidden="1" customHeight="1" x14ac:dyDescent="0.25">
      <c r="A62" s="120"/>
      <c r="B62" s="121"/>
      <c r="C62" s="122"/>
      <c r="D62" s="122"/>
      <c r="E62" s="123"/>
      <c r="F62" s="1"/>
    </row>
    <row r="63" spans="1:6" s="2" customFormat="1" ht="14.25" hidden="1" customHeight="1" x14ac:dyDescent="0.25">
      <c r="A63" s="120"/>
      <c r="B63" s="121"/>
      <c r="C63" s="122"/>
      <c r="D63" s="122"/>
      <c r="E63" s="123"/>
      <c r="F63" s="1"/>
    </row>
    <row r="64" spans="1:6" s="2" customFormat="1" hidden="1" x14ac:dyDescent="0.25">
      <c r="A64" s="120"/>
      <c r="B64" s="121"/>
      <c r="C64" s="122"/>
      <c r="D64" s="122"/>
      <c r="E64" s="123"/>
      <c r="F64" s="1"/>
    </row>
    <row r="65" spans="1:6" s="2" customFormat="1" hidden="1" x14ac:dyDescent="0.25">
      <c r="A65" s="120"/>
      <c r="B65" s="121"/>
      <c r="C65" s="122"/>
      <c r="D65" s="122"/>
      <c r="E65" s="123"/>
      <c r="F65" s="1"/>
    </row>
    <row r="66" spans="1:6" s="2" customFormat="1" hidden="1" x14ac:dyDescent="0.25">
      <c r="A66" s="120"/>
      <c r="B66" s="121"/>
      <c r="C66" s="122"/>
      <c r="D66" s="122"/>
      <c r="E66" s="123"/>
      <c r="F66" s="1"/>
    </row>
    <row r="67" spans="1:6" s="2" customFormat="1" hidden="1" x14ac:dyDescent="0.25">
      <c r="A67" s="120"/>
      <c r="B67" s="121"/>
      <c r="C67" s="122"/>
      <c r="D67" s="122"/>
      <c r="E67" s="123"/>
      <c r="F67" s="1"/>
    </row>
    <row r="68" spans="1:6" s="2" customFormat="1" hidden="1" x14ac:dyDescent="0.25">
      <c r="A68" s="120"/>
      <c r="B68" s="121"/>
      <c r="C68" s="122"/>
      <c r="D68" s="122"/>
      <c r="E68" s="123"/>
      <c r="F68" s="1"/>
    </row>
    <row r="69" spans="1:6" s="2" customFormat="1" hidden="1" x14ac:dyDescent="0.25">
      <c r="A69" s="120"/>
      <c r="B69" s="121"/>
      <c r="C69" s="122"/>
      <c r="D69" s="122"/>
      <c r="E69" s="123"/>
      <c r="F69" s="1"/>
    </row>
    <row r="70" spans="1:6" s="2" customFormat="1" hidden="1" x14ac:dyDescent="0.25">
      <c r="A70" s="120"/>
      <c r="B70" s="121"/>
      <c r="C70" s="122"/>
      <c r="D70" s="122"/>
      <c r="E70" s="123"/>
      <c r="F70" s="1"/>
    </row>
    <row r="71" spans="1:6" s="2" customFormat="1" hidden="1" x14ac:dyDescent="0.25">
      <c r="A71" s="120"/>
      <c r="B71" s="121"/>
      <c r="C71" s="122"/>
      <c r="D71" s="122"/>
      <c r="E71" s="123"/>
      <c r="F71" s="1"/>
    </row>
    <row r="72" spans="1:6" s="2" customFormat="1" hidden="1" x14ac:dyDescent="0.25">
      <c r="A72" s="120"/>
      <c r="B72" s="121"/>
      <c r="C72" s="122"/>
      <c r="D72" s="122"/>
      <c r="E72" s="123"/>
      <c r="F72" s="1"/>
    </row>
    <row r="73" spans="1:6" s="2" customFormat="1" hidden="1" x14ac:dyDescent="0.25">
      <c r="A73" s="120"/>
      <c r="B73" s="121"/>
      <c r="C73" s="122"/>
      <c r="D73" s="122"/>
      <c r="E73" s="123"/>
      <c r="F73" s="1"/>
    </row>
    <row r="74" spans="1:6" s="2" customFormat="1" hidden="1" x14ac:dyDescent="0.25">
      <c r="A74" s="120"/>
      <c r="B74" s="121"/>
      <c r="C74" s="122"/>
      <c r="D74" s="122"/>
      <c r="E74" s="123"/>
      <c r="F74" s="1"/>
    </row>
    <row r="75" spans="1:6" s="2" customFormat="1" x14ac:dyDescent="0.25">
      <c r="A75" s="110"/>
      <c r="B75" s="111"/>
      <c r="C75" s="112"/>
      <c r="D75" s="112"/>
      <c r="E75" s="113"/>
      <c r="F75" s="1"/>
    </row>
    <row r="76" spans="1:6" ht="19.5" customHeight="1" x14ac:dyDescent="0.25">
      <c r="A76" s="72" t="s">
        <v>125</v>
      </c>
      <c r="B76" s="73">
        <f>SUM(B32:B75)</f>
        <v>2885.9700000000003</v>
      </c>
      <c r="C76" s="131" t="str">
        <f>IF(SUBTOTAL(3,B32:B75)=SUBTOTAL(103,B32:B75),'Summary and sign-off CE'!$A$48,'Summary and sign-off CE'!$A$49)</f>
        <v>Check - there are no hidden rows with data</v>
      </c>
      <c r="D76" s="142" t="str">
        <f>IF('Summary and sign-off CE'!F56='Summary and sign-off CE'!F54,'Summary and sign-off CE'!A51,'Summary and sign-off CE'!A50)</f>
        <v>Check - each entry provides sufficient information</v>
      </c>
      <c r="E76" s="142"/>
      <c r="F76" s="17"/>
    </row>
    <row r="77" spans="1:6" ht="10.5" customHeight="1" x14ac:dyDescent="0.3">
      <c r="A77" s="17"/>
      <c r="B77" s="19"/>
      <c r="C77" s="17"/>
      <c r="D77" s="17"/>
      <c r="E77" s="17"/>
      <c r="F77" s="17"/>
    </row>
    <row r="78" spans="1:6" ht="24.75" customHeight="1" x14ac:dyDescent="0.25">
      <c r="A78" s="143" t="s">
        <v>126</v>
      </c>
      <c r="B78" s="143"/>
      <c r="C78" s="143"/>
      <c r="D78" s="143"/>
      <c r="E78" s="143"/>
      <c r="F78" s="17"/>
    </row>
    <row r="79" spans="1:6" ht="27" customHeight="1" x14ac:dyDescent="0.25">
      <c r="A79" s="24" t="s">
        <v>117</v>
      </c>
      <c r="B79" s="24" t="s">
        <v>62</v>
      </c>
      <c r="C79" s="24" t="s">
        <v>127</v>
      </c>
      <c r="D79" s="24" t="s">
        <v>128</v>
      </c>
      <c r="E79" s="24" t="s">
        <v>121</v>
      </c>
      <c r="F79" s="28"/>
    </row>
    <row r="80" spans="1:6" s="2" customFormat="1" hidden="1" x14ac:dyDescent="0.25">
      <c r="A80" s="96"/>
      <c r="B80" s="97"/>
      <c r="C80" s="98"/>
      <c r="D80" s="98"/>
      <c r="E80" s="99"/>
      <c r="F80" s="1"/>
    </row>
    <row r="81" spans="1:6" s="2" customFormat="1" x14ac:dyDescent="0.25">
      <c r="A81" s="120">
        <v>45111</v>
      </c>
      <c r="B81" s="121">
        <v>8.9700000000000006</v>
      </c>
      <c r="C81" s="122" t="s">
        <v>175</v>
      </c>
      <c r="D81" s="122" t="s">
        <v>171</v>
      </c>
      <c r="E81" s="123" t="s">
        <v>172</v>
      </c>
      <c r="F81" s="1"/>
    </row>
    <row r="82" spans="1:6" s="2" customFormat="1" x14ac:dyDescent="0.25">
      <c r="A82" s="120">
        <v>45112</v>
      </c>
      <c r="B82" s="121">
        <v>7.65</v>
      </c>
      <c r="C82" s="122" t="s">
        <v>175</v>
      </c>
      <c r="D82" s="132" t="s">
        <v>171</v>
      </c>
      <c r="E82" s="134" t="s">
        <v>172</v>
      </c>
      <c r="F82" s="1"/>
    </row>
    <row r="83" spans="1:6" s="2" customFormat="1" x14ac:dyDescent="0.25">
      <c r="A83" s="120">
        <v>45124</v>
      </c>
      <c r="B83" s="121">
        <v>24.87</v>
      </c>
      <c r="C83" s="122" t="s">
        <v>175</v>
      </c>
      <c r="D83" s="122" t="s">
        <v>171</v>
      </c>
      <c r="E83" s="123" t="s">
        <v>172</v>
      </c>
      <c r="F83" s="1"/>
    </row>
    <row r="84" spans="1:6" s="2" customFormat="1" x14ac:dyDescent="0.25">
      <c r="A84" s="120">
        <v>45124</v>
      </c>
      <c r="B84" s="121">
        <v>28.03</v>
      </c>
      <c r="C84" s="122" t="s">
        <v>175</v>
      </c>
      <c r="D84" s="122" t="s">
        <v>171</v>
      </c>
      <c r="E84" s="123" t="s">
        <v>172</v>
      </c>
      <c r="F84" s="1"/>
    </row>
    <row r="85" spans="1:6" s="2" customFormat="1" x14ac:dyDescent="0.25">
      <c r="A85" s="120">
        <v>45138</v>
      </c>
      <c r="B85" s="121">
        <v>28.03</v>
      </c>
      <c r="C85" s="122" t="s">
        <v>175</v>
      </c>
      <c r="D85" s="122" t="s">
        <v>171</v>
      </c>
      <c r="E85" s="123" t="s">
        <v>172</v>
      </c>
      <c r="F85" s="1"/>
    </row>
    <row r="86" spans="1:6" s="2" customFormat="1" x14ac:dyDescent="0.25">
      <c r="A86" s="120">
        <v>45140</v>
      </c>
      <c r="B86" s="121">
        <v>7.65</v>
      </c>
      <c r="C86" s="122" t="s">
        <v>175</v>
      </c>
      <c r="D86" s="122" t="s">
        <v>171</v>
      </c>
      <c r="E86" s="123" t="s">
        <v>172</v>
      </c>
      <c r="F86" s="1"/>
    </row>
    <row r="87" spans="1:6" s="2" customFormat="1" x14ac:dyDescent="0.25">
      <c r="A87" s="120">
        <v>45162</v>
      </c>
      <c r="B87" s="121">
        <v>19.14</v>
      </c>
      <c r="C87" s="122" t="s">
        <v>175</v>
      </c>
      <c r="D87" s="132" t="s">
        <v>171</v>
      </c>
      <c r="E87" s="134" t="s">
        <v>172</v>
      </c>
      <c r="F87" s="1"/>
    </row>
    <row r="88" spans="1:6" s="2" customFormat="1" x14ac:dyDescent="0.25">
      <c r="A88" s="120">
        <v>45169</v>
      </c>
      <c r="B88" s="133">
        <v>18.829999999999998</v>
      </c>
      <c r="C88" s="122" t="s">
        <v>223</v>
      </c>
      <c r="D88" s="132" t="s">
        <v>171</v>
      </c>
      <c r="E88" s="134" t="s">
        <v>172</v>
      </c>
      <c r="F88" s="1"/>
    </row>
    <row r="89" spans="1:6" s="2" customFormat="1" x14ac:dyDescent="0.25">
      <c r="A89" s="120">
        <v>45198</v>
      </c>
      <c r="B89" s="121">
        <v>22.28</v>
      </c>
      <c r="C89" s="122" t="s">
        <v>222</v>
      </c>
      <c r="D89" s="132" t="s">
        <v>171</v>
      </c>
      <c r="E89" s="134" t="s">
        <v>172</v>
      </c>
      <c r="F89" s="1"/>
    </row>
    <row r="90" spans="1:6" s="2" customFormat="1" x14ac:dyDescent="0.25">
      <c r="A90" s="120">
        <v>45324</v>
      </c>
      <c r="B90" s="121">
        <v>15.81</v>
      </c>
      <c r="C90" s="122" t="s">
        <v>228</v>
      </c>
      <c r="D90" s="132" t="s">
        <v>171</v>
      </c>
      <c r="E90" s="134" t="s">
        <v>172</v>
      </c>
      <c r="F90" s="1"/>
    </row>
    <row r="91" spans="1:6" s="2" customFormat="1" x14ac:dyDescent="0.25">
      <c r="A91" s="120">
        <v>45387</v>
      </c>
      <c r="B91" s="121">
        <v>8.65</v>
      </c>
      <c r="C91" s="122" t="s">
        <v>229</v>
      </c>
      <c r="D91" s="132" t="s">
        <v>171</v>
      </c>
      <c r="E91" s="134" t="s">
        <v>172</v>
      </c>
      <c r="F91" s="1"/>
    </row>
    <row r="92" spans="1:6" s="2" customFormat="1" hidden="1" x14ac:dyDescent="0.25">
      <c r="A92" s="120"/>
      <c r="B92" s="121"/>
      <c r="C92" s="122"/>
      <c r="D92" s="122"/>
      <c r="E92" s="123"/>
      <c r="F92" s="1"/>
    </row>
    <row r="93" spans="1:6" s="2" customFormat="1" hidden="1" x14ac:dyDescent="0.25">
      <c r="A93" s="96"/>
      <c r="B93" s="97"/>
      <c r="C93" s="98"/>
      <c r="D93" s="98"/>
      <c r="E93" s="99"/>
      <c r="F93" s="1"/>
    </row>
    <row r="94" spans="1:6" ht="19.5" customHeight="1" x14ac:dyDescent="0.25">
      <c r="A94" s="72" t="s">
        <v>129</v>
      </c>
      <c r="B94" s="73">
        <f>SUM(B80:B93)</f>
        <v>189.91000000000003</v>
      </c>
      <c r="C94" s="131" t="str">
        <f>IF(SUBTOTAL(3,B80:B93)=SUBTOTAL(103,B80:B93),'Summary and sign-off CE'!$A$48,'Summary and sign-off CE'!$A$49)</f>
        <v>Check - there are no hidden rows with data</v>
      </c>
      <c r="D94" s="142" t="str">
        <f>IF('Summary and sign-off CE'!F57='Summary and sign-off CE'!F54,'Summary and sign-off CE'!A51,'Summary and sign-off CE'!A50)</f>
        <v>Check - each entry provides sufficient information</v>
      </c>
      <c r="E94" s="142"/>
      <c r="F94" s="17"/>
    </row>
    <row r="95" spans="1:6" ht="10.5" customHeight="1" x14ac:dyDescent="0.3">
      <c r="A95" s="17"/>
      <c r="B95" s="58"/>
      <c r="C95" s="19"/>
      <c r="D95" s="17"/>
      <c r="E95" s="17"/>
      <c r="F95" s="17"/>
    </row>
    <row r="96" spans="1:6" ht="34.5" customHeight="1" x14ac:dyDescent="0.25">
      <c r="A96" s="31" t="s">
        <v>130</v>
      </c>
      <c r="B96" s="59">
        <f>B28+B76+B94</f>
        <v>24907.219999999998</v>
      </c>
      <c r="C96" s="32"/>
      <c r="D96" s="32"/>
      <c r="E96" s="32"/>
      <c r="F96" s="17"/>
    </row>
    <row r="97" spans="1:6" ht="13" x14ac:dyDescent="0.3">
      <c r="A97" s="17"/>
      <c r="B97" s="19"/>
      <c r="C97" s="17"/>
      <c r="D97" s="17"/>
      <c r="E97" s="17"/>
      <c r="F97" s="17"/>
    </row>
    <row r="98" spans="1:6" ht="13" x14ac:dyDescent="0.3">
      <c r="A98" s="18" t="s">
        <v>73</v>
      </c>
      <c r="B98" s="19"/>
      <c r="C98" s="17"/>
      <c r="D98" s="17"/>
      <c r="E98" s="17"/>
      <c r="F98" s="17"/>
    </row>
    <row r="99" spans="1:6" ht="12.65" customHeight="1" x14ac:dyDescent="0.25">
      <c r="A99" s="20" t="s">
        <v>131</v>
      </c>
      <c r="F99" s="17"/>
    </row>
    <row r="100" spans="1:6" ht="13" customHeight="1" x14ac:dyDescent="0.25">
      <c r="A100" s="20" t="s">
        <v>132</v>
      </c>
      <c r="B100" s="17"/>
      <c r="D100" s="17"/>
      <c r="F100" s="17"/>
    </row>
    <row r="101" spans="1:6" x14ac:dyDescent="0.25">
      <c r="A101" s="20" t="s">
        <v>133</v>
      </c>
      <c r="F101" s="17"/>
    </row>
    <row r="102" spans="1:6" ht="13" x14ac:dyDescent="0.3">
      <c r="A102" s="20" t="s">
        <v>79</v>
      </c>
      <c r="B102" s="19"/>
      <c r="C102" s="17"/>
      <c r="D102" s="17"/>
      <c r="E102" s="17"/>
      <c r="F102" s="17"/>
    </row>
    <row r="103" spans="1:6" ht="13" customHeight="1" x14ac:dyDescent="0.25">
      <c r="A103" s="20" t="s">
        <v>134</v>
      </c>
      <c r="B103" s="17"/>
      <c r="D103" s="17"/>
      <c r="F103" s="17"/>
    </row>
    <row r="104" spans="1:6" x14ac:dyDescent="0.25">
      <c r="A104" s="20" t="s">
        <v>135</v>
      </c>
      <c r="F104" s="17"/>
    </row>
    <row r="105" spans="1:6" x14ac:dyDescent="0.25">
      <c r="A105" s="20" t="s">
        <v>136</v>
      </c>
      <c r="B105" s="20"/>
      <c r="C105" s="20"/>
      <c r="D105" s="20"/>
      <c r="F105" s="17"/>
    </row>
    <row r="106" spans="1:6" x14ac:dyDescent="0.25">
      <c r="A106" s="26"/>
      <c r="B106" s="17"/>
      <c r="C106" s="17"/>
      <c r="D106" s="17"/>
      <c r="E106" s="17"/>
      <c r="F106" s="17"/>
    </row>
    <row r="107" spans="1:6" hidden="1" x14ac:dyDescent="0.25">
      <c r="A107" s="26"/>
      <c r="B107" s="17"/>
      <c r="C107" s="17"/>
      <c r="D107" s="17"/>
      <c r="E107" s="17"/>
      <c r="F107" s="17"/>
    </row>
    <row r="108" spans="1:6" x14ac:dyDescent="0.25"/>
    <row r="109" spans="1:6" x14ac:dyDescent="0.25"/>
    <row r="110" spans="1:6" x14ac:dyDescent="0.25"/>
    <row r="111" spans="1:6" x14ac:dyDescent="0.25"/>
    <row r="112" spans="1:6" ht="12.75" hidden="1" customHeight="1" x14ac:dyDescent="0.25"/>
    <row r="113" spans="1:6" x14ac:dyDescent="0.25"/>
    <row r="114" spans="1:6" x14ac:dyDescent="0.25"/>
    <row r="115" spans="1:6" hidden="1" x14ac:dyDescent="0.25">
      <c r="A115" s="26"/>
      <c r="B115" s="17"/>
      <c r="C115" s="17"/>
      <c r="D115" s="17"/>
      <c r="E115" s="17"/>
      <c r="F115" s="17"/>
    </row>
    <row r="116" spans="1:6" hidden="1" x14ac:dyDescent="0.25">
      <c r="A116" s="26"/>
      <c r="B116" s="17"/>
      <c r="C116" s="17"/>
      <c r="D116" s="17"/>
      <c r="E116" s="17"/>
      <c r="F116" s="17"/>
    </row>
    <row r="117" spans="1:6" hidden="1" x14ac:dyDescent="0.25">
      <c r="A117" s="26"/>
      <c r="B117" s="17"/>
      <c r="C117" s="17"/>
      <c r="D117" s="17"/>
      <c r="E117" s="17"/>
      <c r="F117" s="17"/>
    </row>
    <row r="118" spans="1:6" hidden="1" x14ac:dyDescent="0.25">
      <c r="A118" s="26"/>
      <c r="B118" s="17"/>
      <c r="C118" s="17"/>
      <c r="D118" s="17"/>
      <c r="E118" s="17"/>
      <c r="F118" s="17"/>
    </row>
    <row r="119" spans="1:6" hidden="1" x14ac:dyDescent="0.25">
      <c r="A119" s="26"/>
      <c r="B119" s="17"/>
      <c r="C119" s="17"/>
      <c r="D119" s="17"/>
      <c r="E119" s="17"/>
      <c r="F119" s="17"/>
    </row>
    <row r="120" spans="1:6" x14ac:dyDescent="0.25"/>
    <row r="121" spans="1:6" x14ac:dyDescent="0.25"/>
    <row r="122" spans="1:6" x14ac:dyDescent="0.25"/>
    <row r="123" spans="1:6" x14ac:dyDescent="0.25"/>
    <row r="124" spans="1:6" x14ac:dyDescent="0.25"/>
    <row r="125" spans="1:6" x14ac:dyDescent="0.25"/>
    <row r="126" spans="1:6" x14ac:dyDescent="0.25"/>
    <row r="127" spans="1:6" x14ac:dyDescent="0.25"/>
    <row r="128" spans="1:6"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sheetData>
  <sheetProtection sheet="1" formatCells="0" formatRows="0" insertColumns="0" insertRows="0" deleteRows="0"/>
  <mergeCells count="15">
    <mergeCell ref="B7:E7"/>
    <mergeCell ref="B5:E5"/>
    <mergeCell ref="D94:E94"/>
    <mergeCell ref="A1:E1"/>
    <mergeCell ref="A30:E30"/>
    <mergeCell ref="A78:E78"/>
    <mergeCell ref="B2:E2"/>
    <mergeCell ref="B3:E3"/>
    <mergeCell ref="B4:E4"/>
    <mergeCell ref="A8:E8"/>
    <mergeCell ref="A9:E9"/>
    <mergeCell ref="B6:E6"/>
    <mergeCell ref="D28:E28"/>
    <mergeCell ref="D76:E76"/>
    <mergeCell ref="A10:E10"/>
  </mergeCells>
  <phoneticPr fontId="37" type="noConversion"/>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2 A12 A27 A80 A93 A7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79 A31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6 A33:A39 A81:A82 A41:A74 A89:A92 A84:A87" xr:uid="{00000000-0002-0000-02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3000000}">
          <x14:formula1>
            <xm:f>'Summary and sign-off CE'!$A$27:$A$28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4000000}">
          <x14:formula1>
            <xm:f>'Summary and sign-off CE'!$A$29:$A$30</xm:f>
          </x14:formula1>
          <xm:sqref>B7:E7</xm:sqref>
        </x14:dataValidation>
        <x14:dataValidation type="decimal" operator="greaterThan" allowBlank="1" showInputMessage="1" showErrorMessage="1" error="This cell must contain a dollar figure" xr:uid="{00000000-0002-0000-0200-000005000000}">
          <x14:formula1>
            <xm:f>'Summary and sign-off CE'!$A$47</xm:f>
          </x14:formula1>
          <xm:sqref>B12:B27 B80:B82 B32:B75 B89:B93 B84:B87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7"/>
  <sheetViews>
    <sheetView zoomScaleNormal="100" workbookViewId="0">
      <selection activeCell="C32" sqref="C32"/>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x14ac:dyDescent="0.25">
      <c r="A1" s="138" t="s">
        <v>109</v>
      </c>
      <c r="B1" s="138"/>
      <c r="C1" s="138"/>
      <c r="D1" s="138"/>
      <c r="E1" s="138"/>
    </row>
    <row r="2" spans="1:6" ht="21" customHeight="1" x14ac:dyDescent="0.25">
      <c r="A2" s="3" t="s">
        <v>52</v>
      </c>
      <c r="B2" s="141" t="str">
        <f>'Summary and sign-off CE'!B2:F2</f>
        <v>Museum of New Zealand Te Papa Tongarewa</v>
      </c>
      <c r="C2" s="141"/>
      <c r="D2" s="141"/>
      <c r="E2" s="141"/>
    </row>
    <row r="3" spans="1:6" ht="21" customHeight="1" x14ac:dyDescent="0.25">
      <c r="A3" s="3" t="s">
        <v>110</v>
      </c>
      <c r="B3" s="141" t="str">
        <f>'Summary and sign-off CE'!B3:F3</f>
        <v>Courtney Johnston</v>
      </c>
      <c r="C3" s="141"/>
      <c r="D3" s="141"/>
      <c r="E3" s="141"/>
    </row>
    <row r="4" spans="1:6" ht="21" customHeight="1" x14ac:dyDescent="0.25">
      <c r="A4" s="3" t="s">
        <v>111</v>
      </c>
      <c r="B4" s="141">
        <f>'Summary and sign-off CE'!B4:F4</f>
        <v>45108</v>
      </c>
      <c r="C4" s="141"/>
      <c r="D4" s="141"/>
      <c r="E4" s="141"/>
    </row>
    <row r="5" spans="1:6" ht="21" customHeight="1" x14ac:dyDescent="0.25">
      <c r="A5" s="3" t="s">
        <v>112</v>
      </c>
      <c r="B5" s="141">
        <f>'Summary and sign-off CE'!B5:F5</f>
        <v>45473</v>
      </c>
      <c r="C5" s="141"/>
      <c r="D5" s="141"/>
      <c r="E5" s="141"/>
    </row>
    <row r="6" spans="1:6" ht="21" customHeight="1" x14ac:dyDescent="0.25">
      <c r="A6" s="3" t="s">
        <v>113</v>
      </c>
      <c r="B6" s="136" t="s">
        <v>81</v>
      </c>
      <c r="C6" s="136"/>
      <c r="D6" s="136"/>
      <c r="E6" s="136"/>
    </row>
    <row r="7" spans="1:6" ht="21" customHeight="1" x14ac:dyDescent="0.25">
      <c r="A7" s="3" t="s">
        <v>56</v>
      </c>
      <c r="B7" s="136" t="s">
        <v>83</v>
      </c>
      <c r="C7" s="136"/>
      <c r="D7" s="136"/>
      <c r="E7" s="136"/>
    </row>
    <row r="8" spans="1:6" ht="35.25" customHeight="1" x14ac:dyDescent="0.35">
      <c r="A8" s="151" t="s">
        <v>137</v>
      </c>
      <c r="B8" s="151"/>
      <c r="C8" s="152"/>
      <c r="D8" s="152"/>
      <c r="E8" s="152"/>
      <c r="F8" s="27"/>
    </row>
    <row r="9" spans="1:6" ht="35.25" customHeight="1" x14ac:dyDescent="0.35">
      <c r="A9" s="149" t="s">
        <v>138</v>
      </c>
      <c r="B9" s="150"/>
      <c r="C9" s="150"/>
      <c r="D9" s="150"/>
      <c r="E9" s="150"/>
      <c r="F9" s="27"/>
    </row>
    <row r="10" spans="1:6" ht="27" customHeight="1" x14ac:dyDescent="0.25">
      <c r="A10" s="24" t="s">
        <v>139</v>
      </c>
      <c r="B10" s="24" t="s">
        <v>62</v>
      </c>
      <c r="C10" s="24" t="s">
        <v>140</v>
      </c>
      <c r="D10" s="24" t="s">
        <v>141</v>
      </c>
      <c r="E10" s="24" t="s">
        <v>121</v>
      </c>
      <c r="F10" s="20"/>
    </row>
    <row r="11" spans="1:6" s="2" customFormat="1" hidden="1" x14ac:dyDescent="0.25">
      <c r="A11" s="100"/>
      <c r="B11" s="97"/>
      <c r="C11" s="101"/>
      <c r="D11" s="101"/>
      <c r="E11" s="102"/>
    </row>
    <row r="12" spans="1:6" s="2" customFormat="1" x14ac:dyDescent="0.25">
      <c r="A12" s="120">
        <v>45263</v>
      </c>
      <c r="B12" s="121">
        <v>66.09</v>
      </c>
      <c r="C12" s="125" t="s">
        <v>209</v>
      </c>
      <c r="D12" s="125" t="s">
        <v>226</v>
      </c>
      <c r="E12" s="126" t="s">
        <v>172</v>
      </c>
    </row>
    <row r="13" spans="1:6" s="2" customFormat="1" x14ac:dyDescent="0.25">
      <c r="A13" s="120">
        <v>45203</v>
      </c>
      <c r="B13" s="121">
        <v>52.68</v>
      </c>
      <c r="C13" s="125" t="s">
        <v>224</v>
      </c>
      <c r="D13" s="125" t="s">
        <v>225</v>
      </c>
      <c r="E13" s="126" t="s">
        <v>172</v>
      </c>
    </row>
    <row r="14" spans="1:6" s="2" customFormat="1" x14ac:dyDescent="0.25">
      <c r="A14" s="120">
        <v>45208</v>
      </c>
      <c r="B14" s="121">
        <v>34.28</v>
      </c>
      <c r="C14" s="125" t="s">
        <v>224</v>
      </c>
      <c r="D14" s="125" t="s">
        <v>227</v>
      </c>
      <c r="E14" s="126" t="s">
        <v>172</v>
      </c>
    </row>
    <row r="15" spans="1:6" s="2" customFormat="1" x14ac:dyDescent="0.25">
      <c r="A15" s="120">
        <v>45258</v>
      </c>
      <c r="B15" s="121">
        <v>19.88</v>
      </c>
      <c r="C15" s="125" t="s">
        <v>231</v>
      </c>
      <c r="D15" s="125" t="s">
        <v>232</v>
      </c>
      <c r="E15" s="126" t="s">
        <v>172</v>
      </c>
    </row>
    <row r="16" spans="1:6" s="2" customFormat="1" x14ac:dyDescent="0.25">
      <c r="A16" s="120"/>
      <c r="B16" s="121"/>
      <c r="C16" s="125"/>
      <c r="D16" s="125"/>
      <c r="E16" s="126"/>
    </row>
    <row r="17" spans="1:6" s="2" customFormat="1" x14ac:dyDescent="0.25">
      <c r="A17" s="120"/>
      <c r="B17" s="121"/>
      <c r="C17" s="125"/>
      <c r="D17" s="125"/>
      <c r="E17" s="126"/>
    </row>
    <row r="18" spans="1:6" s="2" customFormat="1" x14ac:dyDescent="0.25">
      <c r="A18" s="120"/>
      <c r="B18" s="121"/>
      <c r="C18" s="125"/>
      <c r="D18" s="125"/>
      <c r="E18" s="126"/>
    </row>
    <row r="19" spans="1:6" s="2" customFormat="1" x14ac:dyDescent="0.25">
      <c r="A19" s="120"/>
      <c r="B19" s="121"/>
      <c r="C19" s="125"/>
      <c r="D19" s="125"/>
      <c r="E19" s="126"/>
    </row>
    <row r="20" spans="1:6" s="2" customFormat="1" x14ac:dyDescent="0.25">
      <c r="A20" s="120"/>
      <c r="B20" s="121"/>
      <c r="C20" s="125"/>
      <c r="D20" s="125"/>
      <c r="E20" s="126"/>
    </row>
    <row r="21" spans="1:6" s="2" customFormat="1" ht="11.25" hidden="1" customHeight="1" x14ac:dyDescent="0.25">
      <c r="A21" s="100"/>
      <c r="B21" s="97"/>
      <c r="C21" s="101"/>
      <c r="D21" s="101"/>
      <c r="E21" s="102"/>
    </row>
    <row r="22" spans="1:6" ht="34.5" customHeight="1" x14ac:dyDescent="0.25">
      <c r="A22" s="54" t="s">
        <v>142</v>
      </c>
      <c r="B22" s="63">
        <f>SUM(B11:B21)</f>
        <v>172.93</v>
      </c>
      <c r="C22" s="71" t="str">
        <f>IF(SUBTOTAL(3,B11:B21)=SUBTOTAL(103,B11:B21),'Summary and sign-off CE'!$A$48,'Summary and sign-off CE'!$A$49)</f>
        <v>Check - there are no hidden rows with data</v>
      </c>
      <c r="D22" s="142" t="str">
        <f>IF('Summary and sign-off CE'!F58='Summary and sign-off CE'!F54,'Summary and sign-off CE'!A51,'Summary and sign-off CE'!A50)</f>
        <v>Check - each entry provides sufficient information</v>
      </c>
      <c r="E22" s="142"/>
      <c r="F22" s="2"/>
    </row>
    <row r="23" spans="1:6" ht="13" x14ac:dyDescent="0.3">
      <c r="A23" s="18"/>
      <c r="B23" s="17"/>
      <c r="C23" s="17"/>
      <c r="D23" s="17"/>
      <c r="E23" s="17"/>
    </row>
    <row r="24" spans="1:6" ht="13" x14ac:dyDescent="0.3">
      <c r="A24" s="18" t="s">
        <v>73</v>
      </c>
      <c r="B24" s="19"/>
      <c r="C24" s="17"/>
      <c r="D24" s="17"/>
      <c r="E24" s="17"/>
    </row>
    <row r="25" spans="1:6" ht="12.75" customHeight="1" x14ac:dyDescent="0.25">
      <c r="A25" s="20" t="s">
        <v>143</v>
      </c>
      <c r="B25" s="20"/>
      <c r="C25" s="20"/>
      <c r="D25" s="20"/>
      <c r="E25" s="20"/>
    </row>
    <row r="26" spans="1:6" x14ac:dyDescent="0.25">
      <c r="A26" s="20" t="s">
        <v>144</v>
      </c>
      <c r="B26" s="20"/>
      <c r="C26" s="28"/>
      <c r="D26" s="28"/>
      <c r="E26" s="28"/>
    </row>
    <row r="27" spans="1:6" ht="13" x14ac:dyDescent="0.3">
      <c r="A27" s="20" t="s">
        <v>79</v>
      </c>
      <c r="B27" s="19"/>
      <c r="C27" s="17"/>
      <c r="D27" s="17"/>
      <c r="E27" s="17"/>
      <c r="F27" s="17"/>
    </row>
    <row r="28" spans="1:6" x14ac:dyDescent="0.25">
      <c r="A28" s="20" t="s">
        <v>145</v>
      </c>
      <c r="B28" s="20"/>
      <c r="C28" s="28"/>
      <c r="D28" s="28"/>
      <c r="E28" s="28"/>
    </row>
    <row r="29" spans="1:6" ht="12.75" customHeight="1" x14ac:dyDescent="0.25">
      <c r="A29" s="20" t="s">
        <v>146</v>
      </c>
      <c r="B29" s="20"/>
      <c r="C29" s="22"/>
      <c r="D29" s="22"/>
      <c r="E29" s="22"/>
    </row>
    <row r="30" spans="1:6" x14ac:dyDescent="0.25">
      <c r="A30" s="17"/>
      <c r="B30" s="17"/>
      <c r="C30" s="17"/>
      <c r="D30" s="17"/>
      <c r="E30" s="17"/>
    </row>
    <row r="31" spans="1:6" x14ac:dyDescent="0.25"/>
    <row r="32" spans="1:6" x14ac:dyDescent="0.25"/>
    <row r="34" x14ac:dyDescent="0.25"/>
    <row r="35"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sheetData>
  <sheetProtection sheet="1" formatCells="0" insertRows="0" deleteRows="0"/>
  <mergeCells count="10">
    <mergeCell ref="D22:E22"/>
    <mergeCell ref="B6:E6"/>
    <mergeCell ref="B5:E5"/>
    <mergeCell ref="A1:E1"/>
    <mergeCell ref="A9:E9"/>
    <mergeCell ref="B2:E2"/>
    <mergeCell ref="B3:E3"/>
    <mergeCell ref="B4:E4"/>
    <mergeCell ref="A8:E8"/>
    <mergeCell ref="B7:E7"/>
  </mergeCells>
  <dataValidations disablePrompts="1"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1"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0" xr:uid="{00000000-0002-0000-03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3000000}">
          <x14:formula1>
            <xm:f>'Summary and sign-off CE'!$A$27:$A$28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4000000}">
          <x14:formula1>
            <xm:f>'Summary and sign-off CE'!$A$29:$A$30</xm:f>
          </x14:formula1>
          <xm:sqref>B7:E7</xm:sqref>
        </x14:dataValidation>
        <x14:dataValidation type="decimal" operator="greaterThan" allowBlank="1" showInputMessage="1" showErrorMessage="1" error="This cell must contain a dollar figure" xr:uid="{00000000-0002-0000-0300-000005000000}">
          <x14:formula1>
            <xm:f>'Summary and sign-off CE'!$A$47</xm:f>
          </x14:formula1>
          <xm:sqref>B11:B21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2"/>
  <sheetViews>
    <sheetView zoomScaleNormal="100" workbookViewId="0">
      <selection activeCell="C23" sqref="C23"/>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38" t="s">
        <v>109</v>
      </c>
      <c r="B1" s="138"/>
      <c r="C1" s="138"/>
      <c r="D1" s="138"/>
      <c r="E1" s="138"/>
    </row>
    <row r="2" spans="1:6" ht="21" customHeight="1" x14ac:dyDescent="0.25">
      <c r="A2" s="3" t="s">
        <v>52</v>
      </c>
      <c r="B2" s="141" t="str">
        <f>'Summary and sign-off CE'!B2:F2</f>
        <v>Museum of New Zealand Te Papa Tongarewa</v>
      </c>
      <c r="C2" s="141"/>
      <c r="D2" s="141"/>
      <c r="E2" s="141"/>
    </row>
    <row r="3" spans="1:6" ht="21" customHeight="1" x14ac:dyDescent="0.25">
      <c r="A3" s="3" t="s">
        <v>110</v>
      </c>
      <c r="B3" s="141" t="str">
        <f>'Summary and sign-off CE'!B3:F3</f>
        <v>Courtney Johnston</v>
      </c>
      <c r="C3" s="141"/>
      <c r="D3" s="141"/>
      <c r="E3" s="141"/>
    </row>
    <row r="4" spans="1:6" ht="21" customHeight="1" x14ac:dyDescent="0.25">
      <c r="A4" s="3" t="s">
        <v>111</v>
      </c>
      <c r="B4" s="141">
        <f>'Summary and sign-off CE'!B4:F4</f>
        <v>45108</v>
      </c>
      <c r="C4" s="141"/>
      <c r="D4" s="141"/>
      <c r="E4" s="141"/>
    </row>
    <row r="5" spans="1:6" ht="21" customHeight="1" x14ac:dyDescent="0.25">
      <c r="A5" s="3" t="s">
        <v>112</v>
      </c>
      <c r="B5" s="141">
        <f>'Summary and sign-off CE'!B5:F5</f>
        <v>45473</v>
      </c>
      <c r="C5" s="141"/>
      <c r="D5" s="141"/>
      <c r="E5" s="141"/>
    </row>
    <row r="6" spans="1:6" ht="21" customHeight="1" x14ac:dyDescent="0.25">
      <c r="A6" s="3" t="s">
        <v>113</v>
      </c>
      <c r="B6" s="136" t="s">
        <v>81</v>
      </c>
      <c r="C6" s="136"/>
      <c r="D6" s="136"/>
      <c r="E6" s="136"/>
      <c r="F6" s="23"/>
    </row>
    <row r="7" spans="1:6" ht="21" customHeight="1" x14ac:dyDescent="0.25">
      <c r="A7" s="3" t="s">
        <v>56</v>
      </c>
      <c r="B7" s="136" t="s">
        <v>83</v>
      </c>
      <c r="C7" s="136"/>
      <c r="D7" s="136"/>
      <c r="E7" s="136"/>
      <c r="F7" s="23"/>
    </row>
    <row r="8" spans="1:6" ht="35.25" customHeight="1" x14ac:dyDescent="0.25">
      <c r="A8" s="145" t="s">
        <v>147</v>
      </c>
      <c r="B8" s="145"/>
      <c r="C8" s="152"/>
      <c r="D8" s="152"/>
      <c r="E8" s="152"/>
    </row>
    <row r="9" spans="1:6" ht="35.25" customHeight="1" x14ac:dyDescent="0.25">
      <c r="A9" s="153" t="s">
        <v>148</v>
      </c>
      <c r="B9" s="154"/>
      <c r="C9" s="154"/>
      <c r="D9" s="154"/>
      <c r="E9" s="154"/>
    </row>
    <row r="10" spans="1:6" ht="27" customHeight="1" x14ac:dyDescent="0.25">
      <c r="A10" s="24" t="s">
        <v>117</v>
      </c>
      <c r="B10" s="24" t="s">
        <v>62</v>
      </c>
      <c r="C10" s="24" t="s">
        <v>149</v>
      </c>
      <c r="D10" s="24" t="s">
        <v>150</v>
      </c>
      <c r="E10" s="24" t="s">
        <v>121</v>
      </c>
      <c r="F10" s="20"/>
    </row>
    <row r="11" spans="1:6" s="2" customFormat="1" hidden="1" x14ac:dyDescent="0.25">
      <c r="A11" s="100"/>
      <c r="B11" s="97"/>
      <c r="C11" s="101"/>
      <c r="D11" s="101"/>
      <c r="E11" s="102"/>
    </row>
    <row r="12" spans="1:6" s="2" customFormat="1" x14ac:dyDescent="0.25">
      <c r="A12" s="120">
        <v>45167</v>
      </c>
      <c r="B12" s="121">
        <v>660.87</v>
      </c>
      <c r="C12" s="125" t="s">
        <v>214</v>
      </c>
      <c r="D12" s="125" t="s">
        <v>186</v>
      </c>
      <c r="E12" s="126" t="s">
        <v>172</v>
      </c>
    </row>
    <row r="13" spans="1:6" s="2" customFormat="1" x14ac:dyDescent="0.25">
      <c r="A13" s="120"/>
      <c r="B13" s="121"/>
      <c r="C13" s="125"/>
      <c r="D13" s="125"/>
      <c r="E13" s="126"/>
    </row>
    <row r="14" spans="1:6" s="2" customFormat="1" x14ac:dyDescent="0.25">
      <c r="A14" s="120"/>
      <c r="B14" s="121"/>
      <c r="C14" s="125"/>
      <c r="D14" s="125"/>
      <c r="E14" s="126"/>
    </row>
    <row r="15" spans="1:6" s="2" customFormat="1" x14ac:dyDescent="0.25">
      <c r="A15" s="124"/>
      <c r="B15" s="121"/>
      <c r="C15" s="125"/>
      <c r="D15" s="125"/>
      <c r="E15" s="126"/>
    </row>
    <row r="16" spans="1:6" s="2" customFormat="1" hidden="1" x14ac:dyDescent="0.25">
      <c r="A16" s="100"/>
      <c r="B16" s="97"/>
      <c r="C16" s="101"/>
      <c r="D16" s="101"/>
      <c r="E16" s="102"/>
    </row>
    <row r="17" spans="1:6" ht="34.5" customHeight="1" x14ac:dyDescent="0.25">
      <c r="A17" s="54" t="s">
        <v>151</v>
      </c>
      <c r="B17" s="63">
        <f>SUM(B11:B16)</f>
        <v>660.87</v>
      </c>
      <c r="C17" s="71" t="str">
        <f>IF(SUBTOTAL(3,B11:B16)=SUBTOTAL(103,B11:B16),'Summary and sign-off CE'!$A$48,'Summary and sign-off CE'!$A$49)</f>
        <v>Check - there are no hidden rows with data</v>
      </c>
      <c r="D17" s="142" t="str">
        <f>IF('Summary and sign-off CE'!F59='Summary and sign-off CE'!F54,'Summary and sign-off CE'!A51,'Summary and sign-off CE'!A50)</f>
        <v>Check - each entry provides sufficient information</v>
      </c>
      <c r="E17" s="142"/>
    </row>
    <row r="18" spans="1:6" ht="14.15" customHeight="1" x14ac:dyDescent="0.25">
      <c r="B18" s="17"/>
      <c r="C18" s="17"/>
      <c r="D18" s="17"/>
      <c r="E18" s="17"/>
    </row>
    <row r="19" spans="1:6" ht="13" x14ac:dyDescent="0.3">
      <c r="A19" s="18" t="s">
        <v>152</v>
      </c>
      <c r="B19" s="17"/>
      <c r="C19" s="17"/>
      <c r="D19" s="17"/>
      <c r="E19" s="17"/>
    </row>
    <row r="20" spans="1:6" ht="12.65" customHeight="1" x14ac:dyDescent="0.25">
      <c r="A20" s="20" t="s">
        <v>131</v>
      </c>
      <c r="B20" s="17"/>
      <c r="C20" s="17"/>
      <c r="D20" s="17"/>
      <c r="E20" s="17"/>
    </row>
    <row r="21" spans="1:6" ht="13" x14ac:dyDescent="0.3">
      <c r="A21" s="20" t="s">
        <v>79</v>
      </c>
      <c r="B21" s="19"/>
      <c r="C21" s="17"/>
      <c r="D21" s="17"/>
      <c r="E21" s="17"/>
      <c r="F21" s="17"/>
    </row>
    <row r="22" spans="1:6" x14ac:dyDescent="0.25">
      <c r="A22" s="20" t="s">
        <v>145</v>
      </c>
      <c r="C22" s="17"/>
      <c r="D22" s="17"/>
      <c r="E22" s="17"/>
      <c r="F22" s="17"/>
    </row>
    <row r="23" spans="1:6" ht="12.75" customHeight="1" x14ac:dyDescent="0.25">
      <c r="A23" s="20" t="s">
        <v>146</v>
      </c>
      <c r="B23" s="25"/>
      <c r="C23" s="22"/>
      <c r="D23" s="22"/>
      <c r="E23" s="22"/>
      <c r="F23" s="22"/>
    </row>
    <row r="24" spans="1:6" x14ac:dyDescent="0.25">
      <c r="B24" s="26"/>
      <c r="C24" s="17"/>
      <c r="D24" s="17"/>
      <c r="E24" s="17"/>
    </row>
    <row r="25" spans="1:6" hidden="1" x14ac:dyDescent="0.25">
      <c r="A25" s="17"/>
      <c r="B25" s="17"/>
      <c r="C25" s="17"/>
      <c r="D25" s="17"/>
    </row>
    <row r="26" spans="1:6" ht="12.75" hidden="1" customHeight="1" x14ac:dyDescent="0.25"/>
    <row r="27" spans="1:6" hidden="1" x14ac:dyDescent="0.25">
      <c r="A27" s="17"/>
      <c r="B27" s="17"/>
      <c r="C27" s="17"/>
      <c r="D27" s="17"/>
      <c r="E27" s="17"/>
    </row>
    <row r="28" spans="1:6" hidden="1" x14ac:dyDescent="0.25">
      <c r="A28" s="17"/>
      <c r="B28" s="17"/>
      <c r="C28" s="17"/>
      <c r="D28" s="17"/>
      <c r="E28" s="17"/>
    </row>
    <row r="29" spans="1:6" hidden="1" x14ac:dyDescent="0.25">
      <c r="A29" s="17"/>
      <c r="B29" s="17"/>
      <c r="C29" s="17"/>
      <c r="D29" s="17"/>
      <c r="E29" s="17"/>
    </row>
    <row r="30" spans="1:6" hidden="1" x14ac:dyDescent="0.25">
      <c r="A30" s="17"/>
      <c r="B30" s="17"/>
      <c r="C30" s="17"/>
      <c r="D30" s="17"/>
      <c r="E30" s="17"/>
    </row>
    <row r="31" spans="1:6" hidden="1" x14ac:dyDescent="0.25">
      <c r="A31" s="17"/>
      <c r="B31" s="17"/>
      <c r="C31" s="17"/>
      <c r="D31" s="17"/>
      <c r="E31" s="17"/>
    </row>
    <row r="32" spans="1:6" x14ac:dyDescent="0.25"/>
    <row r="33" x14ac:dyDescent="0.25"/>
    <row r="34" x14ac:dyDescent="0.25"/>
    <row r="35" x14ac:dyDescent="0.25"/>
    <row r="36" x14ac:dyDescent="0.25"/>
    <row r="37" x14ac:dyDescent="0.25"/>
    <row r="38" x14ac:dyDescent="0.25"/>
    <row r="39" x14ac:dyDescent="0.25"/>
    <row r="40" x14ac:dyDescent="0.25"/>
    <row r="41" x14ac:dyDescent="0.25"/>
    <row r="42" x14ac:dyDescent="0.25"/>
  </sheetData>
  <sheetProtection sheet="1" formatCells="0" insertRows="0" deleteRows="0"/>
  <mergeCells count="10">
    <mergeCell ref="D17:E17"/>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5" xr:uid="{00000000-0002-0000-04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3000000}">
          <x14:formula1>
            <xm:f>'Summary and sign-off CE'!$A$27:$A$28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4000000}">
          <x14:formula1>
            <xm:f>'Summary and sign-off CE'!$A$29:$A$30</xm:f>
          </x14:formula1>
          <xm:sqref>B7:E7</xm:sqref>
        </x14:dataValidation>
        <x14:dataValidation type="decimal" operator="greaterThan" allowBlank="1" showInputMessage="1" showErrorMessage="1" error="This cell must contain a dollar figure" xr:uid="{00000000-0002-0000-0400-000005000000}">
          <x14:formula1>
            <xm:f>'Summary and sign-off CE'!$A$47</xm:f>
          </x14:formula1>
          <xm:sqref>B11:B16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80"/>
  <sheetViews>
    <sheetView topLeftCell="A7" zoomScale="85" zoomScaleNormal="85" workbookViewId="0">
      <selection activeCell="E27" sqref="E27"/>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6" ht="26.25" customHeight="1" x14ac:dyDescent="0.25">
      <c r="A1" s="138" t="s">
        <v>153</v>
      </c>
      <c r="B1" s="138"/>
      <c r="C1" s="138"/>
      <c r="D1" s="138"/>
      <c r="E1" s="138"/>
      <c r="F1" s="138"/>
    </row>
    <row r="2" spans="1:6" ht="21" customHeight="1" x14ac:dyDescent="0.25">
      <c r="A2" s="3" t="s">
        <v>52</v>
      </c>
      <c r="B2" s="141" t="str">
        <f>'Summary and sign-off CE'!B2:F2</f>
        <v>Museum of New Zealand Te Papa Tongarewa</v>
      </c>
      <c r="C2" s="141"/>
      <c r="D2" s="141"/>
      <c r="E2" s="141"/>
      <c r="F2" s="141"/>
    </row>
    <row r="3" spans="1:6" ht="21" customHeight="1" x14ac:dyDescent="0.25">
      <c r="A3" s="3" t="s">
        <v>110</v>
      </c>
      <c r="B3" s="141" t="str">
        <f>'Summary and sign-off CE'!B3:F3</f>
        <v>Courtney Johnston</v>
      </c>
      <c r="C3" s="141"/>
      <c r="D3" s="141"/>
      <c r="E3" s="141"/>
      <c r="F3" s="141"/>
    </row>
    <row r="4" spans="1:6" ht="21" customHeight="1" x14ac:dyDescent="0.25">
      <c r="A4" s="3" t="s">
        <v>111</v>
      </c>
      <c r="B4" s="141">
        <f>'Summary and sign-off CE'!B4:F4</f>
        <v>45108</v>
      </c>
      <c r="C4" s="141"/>
      <c r="D4" s="141"/>
      <c r="E4" s="141"/>
      <c r="F4" s="141"/>
    </row>
    <row r="5" spans="1:6" ht="21" customHeight="1" x14ac:dyDescent="0.25">
      <c r="A5" s="3" t="s">
        <v>112</v>
      </c>
      <c r="B5" s="141">
        <f>'Summary and sign-off CE'!B5:F5</f>
        <v>45473</v>
      </c>
      <c r="C5" s="141"/>
      <c r="D5" s="141"/>
      <c r="E5" s="141"/>
      <c r="F5" s="141"/>
    </row>
    <row r="6" spans="1:6" ht="21" customHeight="1" x14ac:dyDescent="0.25">
      <c r="A6" s="3" t="s">
        <v>154</v>
      </c>
      <c r="B6" s="136" t="s">
        <v>80</v>
      </c>
      <c r="C6" s="136"/>
      <c r="D6" s="136"/>
      <c r="E6" s="136"/>
      <c r="F6" s="136"/>
    </row>
    <row r="7" spans="1:6" ht="21" customHeight="1" x14ac:dyDescent="0.25">
      <c r="A7" s="3" t="s">
        <v>56</v>
      </c>
      <c r="B7" s="136" t="s">
        <v>83</v>
      </c>
      <c r="C7" s="136"/>
      <c r="D7" s="136"/>
      <c r="E7" s="136"/>
      <c r="F7" s="136"/>
    </row>
    <row r="8" spans="1:6" ht="36" customHeight="1" x14ac:dyDescent="0.25">
      <c r="A8" s="145" t="s">
        <v>155</v>
      </c>
      <c r="B8" s="145"/>
      <c r="C8" s="145"/>
      <c r="D8" s="145"/>
      <c r="E8" s="145"/>
      <c r="F8" s="145"/>
    </row>
    <row r="9" spans="1:6" ht="36" customHeight="1" x14ac:dyDescent="0.25">
      <c r="A9" s="153" t="s">
        <v>156</v>
      </c>
      <c r="B9" s="154"/>
      <c r="C9" s="154"/>
      <c r="D9" s="154"/>
      <c r="E9" s="154"/>
      <c r="F9" s="154"/>
    </row>
    <row r="10" spans="1:6" ht="39" customHeight="1" x14ac:dyDescent="0.25">
      <c r="A10" s="24" t="s">
        <v>117</v>
      </c>
      <c r="B10" s="114" t="s">
        <v>157</v>
      </c>
      <c r="C10" s="114" t="s">
        <v>158</v>
      </c>
      <c r="D10" s="114" t="s">
        <v>159</v>
      </c>
      <c r="E10" s="114" t="s">
        <v>160</v>
      </c>
      <c r="F10" s="114" t="s">
        <v>161</v>
      </c>
    </row>
    <row r="11" spans="1:6" s="2" customFormat="1" hidden="1" x14ac:dyDescent="0.25">
      <c r="A11" s="96"/>
      <c r="B11" s="101"/>
      <c r="C11" s="103"/>
      <c r="D11" s="101"/>
      <c r="E11" s="104"/>
      <c r="F11" s="102"/>
    </row>
    <row r="12" spans="1:6" s="2" customFormat="1" ht="37.5" x14ac:dyDescent="0.25">
      <c r="A12" s="120">
        <v>45113</v>
      </c>
      <c r="B12" s="127" t="s">
        <v>193</v>
      </c>
      <c r="C12" s="128" t="s">
        <v>96</v>
      </c>
      <c r="D12" s="127" t="s">
        <v>194</v>
      </c>
      <c r="E12" s="129">
        <v>150</v>
      </c>
      <c r="F12" s="130"/>
    </row>
    <row r="13" spans="1:6" s="2" customFormat="1" x14ac:dyDescent="0.25">
      <c r="A13" s="120">
        <v>45127</v>
      </c>
      <c r="B13" s="127" t="s">
        <v>195</v>
      </c>
      <c r="C13" s="128" t="s">
        <v>96</v>
      </c>
      <c r="D13" s="127" t="s">
        <v>187</v>
      </c>
      <c r="E13" s="129">
        <v>50</v>
      </c>
      <c r="F13" s="130"/>
    </row>
    <row r="14" spans="1:6" s="2" customFormat="1" x14ac:dyDescent="0.25">
      <c r="A14" s="120">
        <v>45128</v>
      </c>
      <c r="B14" s="127" t="s">
        <v>196</v>
      </c>
      <c r="C14" s="128" t="s">
        <v>96</v>
      </c>
      <c r="D14" s="127" t="s">
        <v>197</v>
      </c>
      <c r="E14" s="129">
        <v>50</v>
      </c>
      <c r="F14" s="130"/>
    </row>
    <row r="15" spans="1:6" s="2" customFormat="1" x14ac:dyDescent="0.25">
      <c r="A15" s="120">
        <v>45197</v>
      </c>
      <c r="B15" s="127" t="s">
        <v>235</v>
      </c>
      <c r="C15" s="128" t="s">
        <v>96</v>
      </c>
      <c r="D15" s="127" t="s">
        <v>236</v>
      </c>
      <c r="E15" s="129" t="s">
        <v>92</v>
      </c>
      <c r="F15" s="130"/>
    </row>
    <row r="16" spans="1:6" s="2" customFormat="1" ht="25" x14ac:dyDescent="0.25">
      <c r="A16" s="120">
        <v>45215</v>
      </c>
      <c r="B16" s="127" t="s">
        <v>202</v>
      </c>
      <c r="C16" s="128" t="s">
        <v>96</v>
      </c>
      <c r="D16" s="127" t="s">
        <v>203</v>
      </c>
      <c r="E16" s="129">
        <v>50</v>
      </c>
      <c r="F16" s="130"/>
    </row>
    <row r="17" spans="1:7" s="2" customFormat="1" ht="25" x14ac:dyDescent="0.25">
      <c r="A17" s="120">
        <v>45231</v>
      </c>
      <c r="B17" s="127" t="s">
        <v>198</v>
      </c>
      <c r="C17" s="128" t="s">
        <v>96</v>
      </c>
      <c r="D17" s="127" t="s">
        <v>200</v>
      </c>
      <c r="E17" s="129">
        <v>50</v>
      </c>
      <c r="F17" s="130" t="s">
        <v>233</v>
      </c>
    </row>
    <row r="18" spans="1:7" s="2" customFormat="1" x14ac:dyDescent="0.25">
      <c r="A18" s="120">
        <v>45238</v>
      </c>
      <c r="B18" s="127" t="s">
        <v>199</v>
      </c>
      <c r="C18" s="128" t="s">
        <v>96</v>
      </c>
      <c r="D18" s="127" t="s">
        <v>201</v>
      </c>
      <c r="E18" s="129">
        <v>25</v>
      </c>
      <c r="F18" s="130" t="s">
        <v>233</v>
      </c>
    </row>
    <row r="19" spans="1:7" s="2" customFormat="1" x14ac:dyDescent="0.25">
      <c r="A19" s="120">
        <v>45372</v>
      </c>
      <c r="B19" s="127" t="s">
        <v>237</v>
      </c>
      <c r="C19" s="128" t="s">
        <v>96</v>
      </c>
      <c r="D19" s="127" t="s">
        <v>238</v>
      </c>
      <c r="E19" s="129" t="s">
        <v>92</v>
      </c>
      <c r="F19" s="130"/>
    </row>
    <row r="20" spans="1:7" s="2" customFormat="1" x14ac:dyDescent="0.25">
      <c r="A20" s="120">
        <v>45413</v>
      </c>
      <c r="B20" s="127" t="s">
        <v>239</v>
      </c>
      <c r="C20" s="128" t="s">
        <v>96</v>
      </c>
      <c r="D20" s="127" t="s">
        <v>239</v>
      </c>
      <c r="E20" s="129" t="s">
        <v>92</v>
      </c>
      <c r="F20" s="130"/>
    </row>
    <row r="21" spans="1:7" s="2" customFormat="1" x14ac:dyDescent="0.25">
      <c r="A21" s="120"/>
      <c r="B21" s="127"/>
      <c r="C21" s="128"/>
      <c r="D21" s="127"/>
      <c r="E21" s="129"/>
      <c r="F21" s="130"/>
    </row>
    <row r="22" spans="1:7" s="2" customFormat="1" x14ac:dyDescent="0.25">
      <c r="A22" s="120"/>
      <c r="B22" s="127"/>
      <c r="C22" s="128"/>
      <c r="D22" s="127"/>
      <c r="E22" s="129"/>
      <c r="F22" s="130"/>
    </row>
    <row r="23" spans="1:7" s="2" customFormat="1" x14ac:dyDescent="0.25">
      <c r="A23" s="120"/>
      <c r="B23" s="127"/>
      <c r="C23" s="128"/>
      <c r="D23" s="127"/>
      <c r="E23" s="129"/>
      <c r="F23" s="130"/>
    </row>
    <row r="24" spans="1:7" s="2" customFormat="1" x14ac:dyDescent="0.25">
      <c r="A24" s="120"/>
      <c r="B24" s="127"/>
      <c r="C24" s="128"/>
      <c r="D24" s="127"/>
      <c r="E24" s="129"/>
      <c r="F24" s="130"/>
    </row>
    <row r="25" spans="1:7" s="2" customFormat="1" hidden="1" x14ac:dyDescent="0.25">
      <c r="A25" s="96"/>
      <c r="B25" s="101"/>
      <c r="C25" s="103"/>
      <c r="D25" s="101"/>
      <c r="E25" s="104"/>
      <c r="F25" s="102"/>
    </row>
    <row r="26" spans="1:7" ht="34.5" customHeight="1" x14ac:dyDescent="0.25">
      <c r="A26" s="115" t="s">
        <v>162</v>
      </c>
      <c r="B26" s="116" t="s">
        <v>163</v>
      </c>
      <c r="C26" s="117">
        <f>C27+C28</f>
        <v>9</v>
      </c>
      <c r="D26" s="118" t="str">
        <f>IF(SUBTOTAL(3,C11:C25)=SUBTOTAL(103,C11:C25),'Summary and sign-off CE'!$A$48,'Summary and sign-off CE'!$A$49)</f>
        <v>Check - there are no hidden rows with data</v>
      </c>
      <c r="E26" s="142" t="str">
        <f>IF('Summary and sign-off CE'!F60='Summary and sign-off CE'!F54,'Summary and sign-off CE'!A52,'Summary and sign-off CE'!A50)</f>
        <v>Check - each entry provides sufficient information</v>
      </c>
      <c r="F26" s="142"/>
      <c r="G26" s="2"/>
    </row>
    <row r="27" spans="1:7" ht="25.5" customHeight="1" x14ac:dyDescent="0.35">
      <c r="A27" s="55"/>
      <c r="B27" s="56" t="s">
        <v>96</v>
      </c>
      <c r="C27" s="57">
        <f>COUNTIF(C11:C25,'Summary and sign-off CE'!A45)</f>
        <v>9</v>
      </c>
      <c r="D27" s="14"/>
      <c r="E27" s="15"/>
      <c r="F27" s="16"/>
    </row>
    <row r="28" spans="1:7" ht="25.5" customHeight="1" x14ac:dyDescent="0.35">
      <c r="A28" s="55"/>
      <c r="B28" s="56" t="s">
        <v>97</v>
      </c>
      <c r="C28" s="57">
        <f>COUNTIF(C11:C25,'Summary and sign-off CE'!A46)</f>
        <v>0</v>
      </c>
      <c r="D28" s="14"/>
      <c r="E28" s="15"/>
      <c r="F28" s="16"/>
    </row>
    <row r="29" spans="1:7" ht="13" x14ac:dyDescent="0.3">
      <c r="A29" s="17"/>
      <c r="B29" s="18"/>
      <c r="C29" s="17"/>
      <c r="D29" s="19"/>
      <c r="E29" s="19"/>
      <c r="F29" s="17"/>
    </row>
    <row r="30" spans="1:7" ht="13" x14ac:dyDescent="0.3">
      <c r="A30" s="18" t="s">
        <v>152</v>
      </c>
      <c r="B30" s="18"/>
      <c r="C30" s="18"/>
      <c r="D30" s="18"/>
      <c r="E30" s="18"/>
      <c r="F30" s="18"/>
    </row>
    <row r="31" spans="1:7" ht="12.65" customHeight="1" x14ac:dyDescent="0.25">
      <c r="A31" s="20" t="s">
        <v>131</v>
      </c>
      <c r="B31" s="17"/>
      <c r="C31" s="17"/>
      <c r="D31" s="17"/>
      <c r="E31" s="17"/>
    </row>
    <row r="32" spans="1:7" ht="13" x14ac:dyDescent="0.3">
      <c r="A32" s="20" t="s">
        <v>79</v>
      </c>
      <c r="B32" s="19"/>
      <c r="C32" s="17"/>
      <c r="D32" s="17"/>
      <c r="E32" s="17"/>
      <c r="F32" s="17"/>
    </row>
    <row r="33" spans="1:6" ht="13" x14ac:dyDescent="0.3">
      <c r="A33" s="20" t="s">
        <v>164</v>
      </c>
      <c r="B33" s="21"/>
      <c r="C33" s="21"/>
      <c r="D33" s="21"/>
      <c r="E33" s="21"/>
      <c r="F33" s="21"/>
    </row>
    <row r="34" spans="1:6" ht="12.75" customHeight="1" x14ac:dyDescent="0.25">
      <c r="A34" s="20" t="s">
        <v>165</v>
      </c>
      <c r="B34" s="17"/>
      <c r="C34" s="17"/>
      <c r="D34" s="17"/>
      <c r="E34" s="17"/>
      <c r="F34" s="17"/>
    </row>
    <row r="35" spans="1:6" ht="13" customHeight="1" x14ac:dyDescent="0.25">
      <c r="A35" s="20" t="s">
        <v>166</v>
      </c>
      <c r="B35" s="17"/>
      <c r="C35" s="17"/>
      <c r="D35" s="17"/>
      <c r="E35" s="17"/>
      <c r="F35" s="17"/>
    </row>
    <row r="36" spans="1:6" x14ac:dyDescent="0.25">
      <c r="A36" s="20" t="s">
        <v>167</v>
      </c>
      <c r="C36" s="17"/>
      <c r="D36" s="17"/>
      <c r="E36" s="17"/>
      <c r="F36" s="17"/>
    </row>
    <row r="37" spans="1:6" ht="12.75" customHeight="1" x14ac:dyDescent="0.25">
      <c r="A37" s="20" t="s">
        <v>146</v>
      </c>
      <c r="B37" s="20"/>
      <c r="C37" s="22"/>
      <c r="D37" s="22"/>
      <c r="E37" s="22"/>
      <c r="F37" s="22"/>
    </row>
    <row r="38" spans="1:6" ht="12.75" customHeight="1" x14ac:dyDescent="0.25">
      <c r="A38" s="20"/>
      <c r="B38" s="20"/>
      <c r="C38" s="22"/>
      <c r="D38" s="22"/>
      <c r="E38" s="22"/>
      <c r="F38" s="22"/>
    </row>
    <row r="39" spans="1:6" ht="12.75" hidden="1" customHeight="1" x14ac:dyDescent="0.25">
      <c r="A39" s="20"/>
      <c r="B39" s="20"/>
      <c r="C39" s="22"/>
      <c r="D39" s="22"/>
      <c r="E39" s="22"/>
      <c r="F39" s="22"/>
    </row>
    <row r="40" spans="1:6" x14ac:dyDescent="0.25"/>
    <row r="42" spans="1:6" ht="13" hidden="1" x14ac:dyDescent="0.3">
      <c r="A42" s="18"/>
      <c r="B42" s="18"/>
      <c r="C42" s="18"/>
      <c r="D42" s="18"/>
      <c r="E42" s="18"/>
      <c r="F42" s="18"/>
    </row>
    <row r="43" spans="1:6" ht="13" hidden="1" x14ac:dyDescent="0.3">
      <c r="A43" s="18"/>
      <c r="B43" s="18"/>
      <c r="C43" s="18"/>
      <c r="D43" s="18"/>
      <c r="E43" s="18"/>
      <c r="F43" s="18"/>
    </row>
    <row r="44" spans="1:6" ht="13" hidden="1" x14ac:dyDescent="0.3">
      <c r="A44" s="18"/>
      <c r="B44" s="18"/>
      <c r="C44" s="18"/>
      <c r="D44" s="18"/>
      <c r="E44" s="18"/>
      <c r="F44" s="18"/>
    </row>
    <row r="45" spans="1:6" ht="13" hidden="1" x14ac:dyDescent="0.3">
      <c r="A45" s="18"/>
      <c r="B45" s="18"/>
      <c r="C45" s="18"/>
      <c r="D45" s="18"/>
      <c r="E45" s="18"/>
      <c r="F45" s="18"/>
    </row>
    <row r="46" spans="1:6" ht="13" hidden="1" x14ac:dyDescent="0.3">
      <c r="A46" s="18"/>
      <c r="B46" s="18"/>
      <c r="C46" s="18"/>
      <c r="D46" s="18"/>
      <c r="E46" s="18"/>
      <c r="F46" s="18"/>
    </row>
    <row r="48" spans="1:6" x14ac:dyDescent="0.25"/>
    <row r="49" x14ac:dyDescent="0.25"/>
    <row r="50" x14ac:dyDescent="0.25"/>
    <row r="51" x14ac:dyDescent="0.25"/>
    <row r="52" x14ac:dyDescent="0.25"/>
    <row r="53" x14ac:dyDescent="0.25"/>
    <row r="54" x14ac:dyDescent="0.25"/>
    <row r="55" x14ac:dyDescent="0.25"/>
    <row r="64" x14ac:dyDescent="0.25"/>
    <row r="65" x14ac:dyDescent="0.25"/>
    <row r="66" x14ac:dyDescent="0.25"/>
    <row r="67" x14ac:dyDescent="0.25"/>
    <row r="68" x14ac:dyDescent="0.25"/>
    <row r="69" x14ac:dyDescent="0.25"/>
    <row r="70" x14ac:dyDescent="0.25"/>
    <row r="71" x14ac:dyDescent="0.25"/>
    <row r="72" x14ac:dyDescent="0.25"/>
    <row r="76" x14ac:dyDescent="0.25"/>
    <row r="77" x14ac:dyDescent="0.25"/>
    <row r="78" x14ac:dyDescent="0.25"/>
    <row r="79" x14ac:dyDescent="0.25"/>
    <row r="80" x14ac:dyDescent="0.25"/>
  </sheetData>
  <sheetProtection sheet="1" formatCells="0" insertRows="0" deleteRows="0"/>
  <dataConsolidate/>
  <mergeCells count="10">
    <mergeCell ref="E26:F2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9:A24 A12:A18" xr:uid="{00000000-0002-0000-05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3000000}">
          <x14:formula1>
            <xm:f>'Summary and sign-off CE'!$A$27:$A$28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4000000}">
          <x14:formula1>
            <xm:f>'Summary and sign-off CE'!$A$29:$A$30</xm:f>
          </x14:formula1>
          <xm:sqref>B7:F7</xm:sqref>
        </x14:dataValidation>
        <x14:dataValidation type="list" allowBlank="1" showInputMessage="1" showErrorMessage="1" error="Use the drop down list (at the right of the cell)" xr:uid="{00000000-0002-0000-0500-000005000000}">
          <x14:formula1>
            <xm:f>'Summary and sign-off CE'!$A$45:$A$46</xm:f>
          </x14:formula1>
          <xm:sqref>C19:C25 C11:C18</xm:sqref>
        </x14:dataValidation>
        <x14:dataValidation type="list" errorStyle="information" operator="greaterThan" allowBlank="1" showInputMessage="1" prompt="Provide specific $ value if possible" xr:uid="{00000000-0002-0000-0500-000006000000}">
          <x14:formula1>
            <xm:f>'Summary and sign-off CE'!$A$39:$A$44</xm:f>
          </x14:formula1>
          <xm:sqref>E19:E25 E11:E18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pageSetUpPr fitToPage="1"/>
  </sheetPr>
  <dimension ref="A1:K61"/>
  <sheetViews>
    <sheetView topLeftCell="A2" zoomScale="85" zoomScaleNormal="85" workbookViewId="0">
      <selection activeCell="E17" sqref="E17"/>
    </sheetView>
  </sheetViews>
  <sheetFormatPr defaultColWidth="0" defaultRowHeight="12.75" customHeight="1"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38" t="s">
        <v>51</v>
      </c>
      <c r="B1" s="138"/>
      <c r="C1" s="138"/>
      <c r="D1" s="138"/>
      <c r="E1" s="138"/>
      <c r="F1" s="138"/>
      <c r="G1" s="17"/>
      <c r="H1" s="17"/>
      <c r="I1" s="17"/>
      <c r="J1" s="17"/>
      <c r="K1" s="17"/>
    </row>
    <row r="2" spans="1:11" ht="21" customHeight="1" x14ac:dyDescent="0.25">
      <c r="A2" s="3" t="s">
        <v>52</v>
      </c>
      <c r="B2" s="139" t="s">
        <v>169</v>
      </c>
      <c r="C2" s="139"/>
      <c r="D2" s="139"/>
      <c r="E2" s="139"/>
      <c r="F2" s="139"/>
      <c r="G2" s="17"/>
      <c r="H2" s="17"/>
      <c r="I2" s="17"/>
      <c r="J2" s="17"/>
      <c r="K2" s="17"/>
    </row>
    <row r="3" spans="1:11" ht="21" customHeight="1" x14ac:dyDescent="0.25">
      <c r="A3" s="3" t="s">
        <v>176</v>
      </c>
      <c r="B3" s="139" t="s">
        <v>177</v>
      </c>
      <c r="C3" s="139"/>
      <c r="D3" s="139"/>
      <c r="E3" s="139"/>
      <c r="F3" s="139"/>
      <c r="G3" s="17"/>
      <c r="H3" s="17"/>
      <c r="I3" s="17"/>
      <c r="J3" s="17"/>
      <c r="K3" s="17"/>
    </row>
    <row r="4" spans="1:11" ht="21" customHeight="1" x14ac:dyDescent="0.25">
      <c r="A4" s="3" t="s">
        <v>54</v>
      </c>
      <c r="B4" s="140">
        <v>45108</v>
      </c>
      <c r="C4" s="140"/>
      <c r="D4" s="140"/>
      <c r="E4" s="140"/>
      <c r="F4" s="140"/>
      <c r="G4" s="17"/>
      <c r="H4" s="17"/>
      <c r="I4" s="17"/>
      <c r="J4" s="17"/>
      <c r="K4" s="17"/>
    </row>
    <row r="5" spans="1:11" ht="21" customHeight="1" x14ac:dyDescent="0.25">
      <c r="A5" s="3" t="s">
        <v>55</v>
      </c>
      <c r="B5" s="140">
        <v>45473</v>
      </c>
      <c r="C5" s="140"/>
      <c r="D5" s="140"/>
      <c r="E5" s="140"/>
      <c r="F5" s="140"/>
      <c r="G5" s="17"/>
      <c r="H5" s="17"/>
      <c r="I5" s="17"/>
      <c r="J5" s="17"/>
      <c r="K5" s="17"/>
    </row>
    <row r="6" spans="1:11" ht="21" customHeight="1" x14ac:dyDescent="0.25">
      <c r="A6" s="3" t="s">
        <v>56</v>
      </c>
      <c r="B6" s="137" t="str">
        <f>IF(AND('Travel - Kaihautu'!B7&lt;&gt;A30,'Hospitality - Kaihautu'!B7&lt;&gt;A30,'All other expenses - Kaihautu'!B7&lt;&gt;A30,'Gifts and benefits - Kaihautu'!B7&lt;&gt;A30),A31,IF(AND('Travel - Kaihautu'!B7=A30,'Hospitality - Kaihautu'!B7=A30,'All other expenses - Kaihautu'!B7=A30,'Gifts and benefits - Kaihautu'!B7=A30),A33,A32))</f>
        <v>Data and totals checked on all sheets</v>
      </c>
      <c r="C6" s="137"/>
      <c r="D6" s="137"/>
      <c r="E6" s="137"/>
      <c r="F6" s="137"/>
      <c r="G6" s="23"/>
      <c r="H6" s="17"/>
      <c r="I6" s="17"/>
      <c r="J6" s="17"/>
      <c r="K6" s="17"/>
    </row>
    <row r="7" spans="1:11" ht="21" customHeight="1" x14ac:dyDescent="0.25">
      <c r="A7" s="3" t="s">
        <v>57</v>
      </c>
      <c r="B7" s="136" t="s">
        <v>89</v>
      </c>
      <c r="C7" s="136"/>
      <c r="D7" s="136"/>
      <c r="E7" s="136"/>
      <c r="F7" s="136"/>
      <c r="G7" s="23"/>
      <c r="H7" s="17"/>
      <c r="I7" s="17"/>
      <c r="J7" s="17"/>
      <c r="K7" s="17"/>
    </row>
    <row r="8" spans="1:11" ht="21" customHeight="1" x14ac:dyDescent="0.25">
      <c r="A8" s="3" t="s">
        <v>59</v>
      </c>
      <c r="B8" s="136" t="s">
        <v>178</v>
      </c>
      <c r="C8" s="136"/>
      <c r="D8" s="136"/>
      <c r="E8" s="136"/>
      <c r="F8" s="136"/>
      <c r="G8" s="23"/>
      <c r="H8" s="17"/>
      <c r="I8" s="17"/>
      <c r="J8" s="17"/>
      <c r="K8" s="17"/>
    </row>
    <row r="9" spans="1:11" ht="66.75" customHeight="1" x14ac:dyDescent="0.25">
      <c r="A9" s="135" t="s">
        <v>60</v>
      </c>
      <c r="B9" s="135"/>
      <c r="C9" s="135"/>
      <c r="D9" s="135"/>
      <c r="E9" s="135"/>
      <c r="F9" s="135"/>
      <c r="G9" s="23"/>
      <c r="H9" s="17"/>
      <c r="I9" s="17"/>
      <c r="J9" s="17"/>
      <c r="K9" s="17"/>
    </row>
    <row r="10" spans="1:11" s="94" customFormat="1" ht="36" customHeight="1" x14ac:dyDescent="0.3">
      <c r="A10" s="88" t="s">
        <v>61</v>
      </c>
      <c r="B10" s="89" t="s">
        <v>62</v>
      </c>
      <c r="C10" s="89" t="s">
        <v>63</v>
      </c>
      <c r="D10" s="90"/>
      <c r="E10" s="91" t="s">
        <v>29</v>
      </c>
      <c r="F10" s="92" t="s">
        <v>64</v>
      </c>
      <c r="G10" s="93"/>
      <c r="H10" s="93"/>
      <c r="I10" s="93"/>
      <c r="J10" s="93"/>
      <c r="K10" s="93"/>
    </row>
    <row r="11" spans="1:11" ht="27.75" customHeight="1" x14ac:dyDescent="0.35">
      <c r="A11" s="8" t="s">
        <v>65</v>
      </c>
      <c r="B11" s="60">
        <f>B15+B16+B17</f>
        <v>5755.5200000000013</v>
      </c>
      <c r="C11" s="67" t="str">
        <f>IF('Travel - Kaihautu'!B6="",A34,'Travel - Kaihautu'!B6)</f>
        <v>Figures exclude GST</v>
      </c>
      <c r="D11" s="6"/>
      <c r="E11" s="8" t="s">
        <v>66</v>
      </c>
      <c r="F11" s="33">
        <f>'Gifts and benefits - Kaihautu'!C20</f>
        <v>2</v>
      </c>
      <c r="G11" s="29"/>
      <c r="H11" s="29"/>
      <c r="I11" s="29"/>
      <c r="J11" s="29"/>
      <c r="K11" s="29"/>
    </row>
    <row r="12" spans="1:11" ht="27.75" customHeight="1" x14ac:dyDescent="0.35">
      <c r="A12" s="8" t="s">
        <v>24</v>
      </c>
      <c r="B12" s="60">
        <f>'Hospitality - Kaihautu'!B26</f>
        <v>63.199999999999996</v>
      </c>
      <c r="C12" s="67" t="str">
        <f>IF('Hospitality - Kaihautu'!B6="",A34,'Hospitality - Kaihautu'!B6)</f>
        <v>Figures exclude GST</v>
      </c>
      <c r="D12" s="6"/>
      <c r="E12" s="8" t="s">
        <v>67</v>
      </c>
      <c r="F12" s="33">
        <f>'Gifts and benefits - Kaihautu'!C21</f>
        <v>2</v>
      </c>
      <c r="G12" s="29"/>
      <c r="H12" s="29"/>
      <c r="I12" s="29"/>
      <c r="J12" s="29"/>
      <c r="K12" s="29"/>
    </row>
    <row r="13" spans="1:11" ht="27.75" customHeight="1" x14ac:dyDescent="0.25">
      <c r="A13" s="8" t="s">
        <v>68</v>
      </c>
      <c r="B13" s="60">
        <f>'All other expenses - Kaihautu'!B32</f>
        <v>2220</v>
      </c>
      <c r="C13" s="67" t="str">
        <f>IF('All other expenses - Kaihautu'!B6="",A34,'All other expenses - Kaihautu'!B6)</f>
        <v>Figures exclude GST</v>
      </c>
      <c r="D13" s="6"/>
      <c r="E13" s="8" t="s">
        <v>69</v>
      </c>
      <c r="F13" s="33">
        <f>'Gifts and benefits - Kaihautu'!C22</f>
        <v>0</v>
      </c>
      <c r="G13" s="17"/>
      <c r="H13" s="17"/>
      <c r="I13" s="17"/>
      <c r="J13" s="17"/>
      <c r="K13" s="17"/>
    </row>
    <row r="14" spans="1:11" ht="12.75" customHeight="1" x14ac:dyDescent="0.25">
      <c r="A14" s="7"/>
      <c r="B14" s="61"/>
      <c r="C14" s="68"/>
      <c r="D14" s="34"/>
      <c r="E14" s="6"/>
      <c r="F14" s="35"/>
      <c r="G14" s="17"/>
      <c r="H14" s="17"/>
      <c r="I14" s="17"/>
      <c r="J14" s="17"/>
      <c r="K14" s="17"/>
    </row>
    <row r="15" spans="1:11" ht="27.75" customHeight="1" x14ac:dyDescent="0.25">
      <c r="A15" s="9" t="s">
        <v>70</v>
      </c>
      <c r="B15" s="62">
        <f>'Travel - Kaihautu'!B18</f>
        <v>0</v>
      </c>
      <c r="C15" s="69" t="str">
        <f>C11</f>
        <v>Figures exclude GST</v>
      </c>
      <c r="D15" s="6"/>
      <c r="E15" s="6"/>
      <c r="F15" s="35"/>
      <c r="G15" s="17"/>
      <c r="H15" s="17"/>
      <c r="I15" s="17"/>
      <c r="J15" s="17"/>
      <c r="K15" s="17"/>
    </row>
    <row r="16" spans="1:11" ht="27.75" customHeight="1" x14ac:dyDescent="0.25">
      <c r="A16" s="9" t="s">
        <v>71</v>
      </c>
      <c r="B16" s="62">
        <f>'Travel - Kaihautu'!B50</f>
        <v>5648.9600000000009</v>
      </c>
      <c r="C16" s="69" t="str">
        <f>C11</f>
        <v>Figures exclude GST</v>
      </c>
      <c r="D16" s="36"/>
      <c r="E16" s="6"/>
      <c r="F16" s="37"/>
      <c r="G16" s="17"/>
      <c r="H16" s="17"/>
      <c r="I16" s="17"/>
      <c r="J16" s="17"/>
      <c r="K16" s="17"/>
    </row>
    <row r="17" spans="1:11" ht="27.75" customHeight="1" x14ac:dyDescent="0.25">
      <c r="A17" s="9" t="s">
        <v>72</v>
      </c>
      <c r="B17" s="62">
        <f>'Travel - Kaihautu'!B61</f>
        <v>106.56</v>
      </c>
      <c r="C17" s="69" t="str">
        <f>C11</f>
        <v>Figures exclude GST</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73</v>
      </c>
      <c r="B19" s="19"/>
      <c r="C19" s="17"/>
      <c r="D19" s="17"/>
      <c r="E19" s="17"/>
      <c r="F19" s="17"/>
      <c r="G19" s="17"/>
      <c r="H19" s="17"/>
      <c r="I19" s="17"/>
      <c r="J19" s="17"/>
      <c r="K19" s="17"/>
    </row>
    <row r="20" spans="1:11" ht="12.5" x14ac:dyDescent="0.25">
      <c r="A20" s="20" t="s">
        <v>74</v>
      </c>
      <c r="D20" s="17"/>
      <c r="E20" s="17"/>
      <c r="F20" s="17"/>
      <c r="G20" s="17"/>
      <c r="H20" s="17"/>
      <c r="I20" s="17"/>
      <c r="J20" s="17"/>
      <c r="K20" s="17"/>
    </row>
    <row r="21" spans="1:11" ht="12.65" customHeight="1" x14ac:dyDescent="0.25">
      <c r="A21" s="20" t="s">
        <v>75</v>
      </c>
      <c r="D21" s="17"/>
      <c r="E21" s="17"/>
      <c r="F21" s="17"/>
      <c r="G21" s="17"/>
      <c r="H21" s="17"/>
      <c r="I21" s="17"/>
      <c r="J21" s="17"/>
      <c r="K21" s="17"/>
    </row>
    <row r="22" spans="1:11" ht="12.65" customHeight="1" x14ac:dyDescent="0.25">
      <c r="A22" s="20" t="s">
        <v>76</v>
      </c>
      <c r="D22" s="17"/>
      <c r="E22" s="17"/>
      <c r="F22" s="17"/>
      <c r="G22" s="17"/>
      <c r="H22" s="17"/>
      <c r="I22" s="17"/>
      <c r="J22" s="17"/>
      <c r="K22" s="17"/>
    </row>
    <row r="23" spans="1:11" ht="12.65" customHeight="1" x14ac:dyDescent="0.25">
      <c r="A23" s="20" t="s">
        <v>77</v>
      </c>
      <c r="D23" s="17"/>
      <c r="E23" s="17"/>
      <c r="F23" s="17"/>
      <c r="G23" s="17"/>
      <c r="H23" s="17"/>
      <c r="I23" s="17"/>
      <c r="J23" s="17"/>
      <c r="K23" s="17"/>
    </row>
    <row r="24" spans="1:11" ht="12.5" x14ac:dyDescent="0.25">
      <c r="A24" s="26"/>
      <c r="B24" s="17"/>
      <c r="C24" s="17"/>
      <c r="D24" s="17"/>
      <c r="E24" s="17"/>
      <c r="F24" s="17"/>
      <c r="G24" s="17"/>
      <c r="H24" s="17"/>
      <c r="I24" s="17"/>
      <c r="J24" s="17"/>
      <c r="K24" s="17"/>
    </row>
    <row r="25" spans="1:11" ht="13" hidden="1" x14ac:dyDescent="0.3">
      <c r="A25" s="12" t="s">
        <v>78</v>
      </c>
      <c r="B25" s="13"/>
      <c r="C25" s="13"/>
      <c r="D25" s="13"/>
      <c r="E25" s="13"/>
      <c r="F25" s="13"/>
      <c r="G25" s="17"/>
      <c r="H25" s="17"/>
      <c r="I25" s="17"/>
      <c r="J25" s="17"/>
      <c r="K25" s="17"/>
    </row>
    <row r="26" spans="1:11" ht="12.75" hidden="1" customHeight="1" x14ac:dyDescent="0.25">
      <c r="A26" s="11" t="s">
        <v>79</v>
      </c>
      <c r="B26" s="4"/>
      <c r="C26" s="4"/>
      <c r="D26" s="11"/>
      <c r="E26" s="11"/>
      <c r="F26" s="11"/>
      <c r="G26" s="17"/>
      <c r="H26" s="17"/>
      <c r="I26" s="17"/>
      <c r="J26" s="17"/>
      <c r="K26" s="17"/>
    </row>
    <row r="27" spans="1:11" ht="12.5" hidden="1" x14ac:dyDescent="0.25">
      <c r="A27" s="10" t="s">
        <v>80</v>
      </c>
      <c r="B27" s="10"/>
      <c r="C27" s="10"/>
      <c r="D27" s="10"/>
      <c r="E27" s="10"/>
      <c r="F27" s="10"/>
      <c r="G27" s="17"/>
      <c r="H27" s="17"/>
      <c r="I27" s="17"/>
      <c r="J27" s="17"/>
      <c r="K27" s="17"/>
    </row>
    <row r="28" spans="1:11" ht="12.5" hidden="1" x14ac:dyDescent="0.25">
      <c r="A28" s="10" t="s">
        <v>81</v>
      </c>
      <c r="B28" s="10"/>
      <c r="C28" s="10"/>
      <c r="D28" s="10"/>
      <c r="E28" s="10"/>
      <c r="F28" s="10"/>
      <c r="G28" s="17"/>
      <c r="H28" s="17"/>
      <c r="I28" s="17"/>
      <c r="J28" s="17"/>
      <c r="K28" s="17"/>
    </row>
    <row r="29" spans="1:11" ht="12.5" hidden="1" x14ac:dyDescent="0.25">
      <c r="A29" s="11" t="s">
        <v>82</v>
      </c>
      <c r="B29" s="11"/>
      <c r="C29" s="11"/>
      <c r="D29" s="11"/>
      <c r="E29" s="11"/>
      <c r="F29" s="11"/>
      <c r="G29" s="17"/>
      <c r="H29" s="17"/>
      <c r="I29" s="17"/>
      <c r="J29" s="17"/>
      <c r="K29" s="17"/>
    </row>
    <row r="30" spans="1:11" ht="12.5" hidden="1" x14ac:dyDescent="0.25">
      <c r="A30" s="11" t="s">
        <v>83</v>
      </c>
      <c r="B30" s="11"/>
      <c r="C30" s="11"/>
      <c r="D30" s="11"/>
      <c r="E30" s="11"/>
      <c r="F30" s="11"/>
      <c r="G30" s="17"/>
      <c r="H30" s="17"/>
      <c r="I30" s="17"/>
      <c r="J30" s="17"/>
      <c r="K30" s="17"/>
    </row>
    <row r="31" spans="1:11" ht="12.5" hidden="1" x14ac:dyDescent="0.25">
      <c r="A31" s="10" t="s">
        <v>84</v>
      </c>
      <c r="B31" s="10"/>
      <c r="C31" s="10"/>
      <c r="D31" s="10"/>
      <c r="E31" s="10"/>
      <c r="F31" s="10"/>
      <c r="G31" s="17"/>
      <c r="H31" s="17"/>
      <c r="I31" s="17"/>
      <c r="J31" s="17"/>
      <c r="K31" s="17"/>
    </row>
    <row r="32" spans="1:11" ht="12.5" hidden="1" x14ac:dyDescent="0.25">
      <c r="A32" s="10" t="s">
        <v>85</v>
      </c>
      <c r="B32" s="10"/>
      <c r="C32" s="10"/>
      <c r="D32" s="10"/>
      <c r="E32" s="10"/>
      <c r="F32" s="10"/>
      <c r="G32" s="17"/>
      <c r="H32" s="17"/>
      <c r="I32" s="17"/>
      <c r="J32" s="17"/>
      <c r="K32" s="17"/>
    </row>
    <row r="33" spans="1:11" ht="12.5" hidden="1" x14ac:dyDescent="0.25">
      <c r="A33" s="10" t="s">
        <v>86</v>
      </c>
      <c r="B33" s="10"/>
      <c r="C33" s="10"/>
      <c r="D33" s="10"/>
      <c r="E33" s="10"/>
      <c r="F33" s="10"/>
      <c r="G33" s="17"/>
      <c r="H33" s="17"/>
      <c r="I33" s="17"/>
      <c r="J33" s="17"/>
      <c r="K33" s="17"/>
    </row>
    <row r="34" spans="1:11" ht="12.5" hidden="1" x14ac:dyDescent="0.25">
      <c r="A34" s="11" t="s">
        <v>87</v>
      </c>
      <c r="B34" s="11"/>
      <c r="C34" s="11"/>
      <c r="D34" s="11"/>
      <c r="E34" s="11"/>
      <c r="F34" s="11"/>
      <c r="G34" s="17"/>
      <c r="H34" s="17"/>
      <c r="I34" s="17"/>
      <c r="J34" s="17"/>
      <c r="K34" s="17"/>
    </row>
    <row r="35" spans="1:11" ht="12.5" hidden="1" x14ac:dyDescent="0.25">
      <c r="A35" s="11" t="s">
        <v>88</v>
      </c>
      <c r="B35" s="11"/>
      <c r="C35" s="11"/>
      <c r="D35" s="11"/>
      <c r="E35" s="11"/>
      <c r="F35" s="11"/>
      <c r="G35" s="17"/>
      <c r="H35" s="17"/>
      <c r="I35" s="17"/>
      <c r="J35" s="17"/>
      <c r="K35" s="17"/>
    </row>
    <row r="36" spans="1:11" ht="12.5" hidden="1" x14ac:dyDescent="0.25">
      <c r="A36" s="10" t="s">
        <v>58</v>
      </c>
      <c r="B36" s="64"/>
      <c r="C36" s="64"/>
      <c r="D36" s="64"/>
      <c r="E36" s="64"/>
      <c r="F36" s="64"/>
      <c r="G36" s="17"/>
      <c r="H36" s="17"/>
      <c r="I36" s="17"/>
      <c r="J36" s="17"/>
      <c r="K36" s="17"/>
    </row>
    <row r="37" spans="1:11" ht="12.5" hidden="1" x14ac:dyDescent="0.25">
      <c r="A37" s="10" t="s">
        <v>89</v>
      </c>
      <c r="B37" s="64"/>
      <c r="C37" s="64"/>
      <c r="D37" s="64"/>
      <c r="E37" s="64"/>
      <c r="F37" s="64"/>
      <c r="G37" s="17"/>
      <c r="H37" s="17"/>
      <c r="I37" s="17"/>
      <c r="J37" s="17"/>
      <c r="K37" s="17"/>
    </row>
    <row r="38" spans="1:11" ht="12.5" hidden="1" x14ac:dyDescent="0.25">
      <c r="A38" s="10" t="s">
        <v>168</v>
      </c>
      <c r="B38" s="64"/>
      <c r="C38" s="64"/>
      <c r="D38" s="64"/>
      <c r="E38" s="64"/>
      <c r="F38" s="64"/>
      <c r="G38" s="17"/>
      <c r="H38" s="17"/>
      <c r="I38" s="17"/>
      <c r="J38" s="17"/>
      <c r="K38" s="17"/>
    </row>
    <row r="39" spans="1:11" ht="12.5" hidden="1" x14ac:dyDescent="0.25">
      <c r="A39" s="11" t="s">
        <v>90</v>
      </c>
      <c r="B39" s="4"/>
      <c r="C39" s="4"/>
      <c r="D39" s="4"/>
      <c r="E39" s="4"/>
      <c r="F39" s="4"/>
      <c r="G39" s="17"/>
      <c r="H39" s="17"/>
      <c r="I39" s="17"/>
      <c r="J39" s="17"/>
      <c r="K39" s="17"/>
    </row>
    <row r="40" spans="1:11" ht="12.5" hidden="1" x14ac:dyDescent="0.25">
      <c r="A40" s="4" t="s">
        <v>91</v>
      </c>
      <c r="B40" s="4"/>
      <c r="C40" s="4"/>
      <c r="D40" s="4"/>
      <c r="E40" s="4"/>
      <c r="F40" s="4"/>
      <c r="G40" s="17"/>
      <c r="H40" s="17"/>
      <c r="I40" s="17"/>
      <c r="J40" s="17"/>
      <c r="K40" s="17"/>
    </row>
    <row r="41" spans="1:11" ht="12.5" hidden="1" x14ac:dyDescent="0.25">
      <c r="A41" s="4" t="s">
        <v>92</v>
      </c>
      <c r="B41" s="4"/>
      <c r="C41" s="4"/>
      <c r="D41" s="4"/>
      <c r="E41" s="4"/>
      <c r="F41" s="4"/>
      <c r="G41" s="17"/>
      <c r="H41" s="17"/>
      <c r="I41" s="17"/>
      <c r="J41" s="17"/>
      <c r="K41" s="17"/>
    </row>
    <row r="42" spans="1:11" ht="12.5" hidden="1" x14ac:dyDescent="0.25">
      <c r="A42" s="4" t="s">
        <v>93</v>
      </c>
      <c r="B42" s="4"/>
      <c r="C42" s="4"/>
      <c r="D42" s="4"/>
      <c r="E42" s="4"/>
      <c r="F42" s="4"/>
      <c r="G42" s="17"/>
      <c r="H42" s="17"/>
      <c r="I42" s="17"/>
      <c r="J42" s="17"/>
      <c r="K42" s="17"/>
    </row>
    <row r="43" spans="1:11" ht="12.5" hidden="1" x14ac:dyDescent="0.25">
      <c r="A43" s="4" t="s">
        <v>94</v>
      </c>
      <c r="B43" s="4"/>
      <c r="C43" s="4"/>
      <c r="D43" s="4"/>
      <c r="E43" s="4"/>
      <c r="F43" s="4"/>
      <c r="G43" s="17"/>
      <c r="H43" s="17"/>
      <c r="I43" s="17"/>
      <c r="J43" s="17"/>
      <c r="K43" s="17"/>
    </row>
    <row r="44" spans="1:11" ht="12.5" hidden="1" x14ac:dyDescent="0.25">
      <c r="A44" s="4" t="s">
        <v>95</v>
      </c>
      <c r="B44" s="4"/>
      <c r="C44" s="4"/>
      <c r="D44" s="4"/>
      <c r="E44" s="4"/>
      <c r="F44" s="4"/>
      <c r="G44" s="17"/>
      <c r="H44" s="17"/>
      <c r="I44" s="17"/>
      <c r="J44" s="17"/>
      <c r="K44" s="17"/>
    </row>
    <row r="45" spans="1:11" ht="12.5" hidden="1" x14ac:dyDescent="0.25">
      <c r="A45" s="65" t="s">
        <v>96</v>
      </c>
      <c r="B45" s="64"/>
      <c r="C45" s="64"/>
      <c r="D45" s="64"/>
      <c r="E45" s="64"/>
      <c r="F45" s="64"/>
      <c r="G45" s="17"/>
      <c r="H45" s="17"/>
      <c r="I45" s="17"/>
      <c r="J45" s="17"/>
      <c r="K45" s="17"/>
    </row>
    <row r="46" spans="1:11" ht="12.5" hidden="1" x14ac:dyDescent="0.25">
      <c r="A46" s="64" t="s">
        <v>97</v>
      </c>
      <c r="B46" s="64"/>
      <c r="C46" s="64"/>
      <c r="D46" s="64"/>
      <c r="E46" s="64"/>
      <c r="F46" s="64"/>
      <c r="G46" s="17"/>
      <c r="H46" s="17"/>
      <c r="I46" s="17"/>
      <c r="J46" s="17"/>
      <c r="K46" s="17"/>
    </row>
    <row r="47" spans="1:11" ht="12.5" hidden="1" x14ac:dyDescent="0.25">
      <c r="A47" s="38">
        <v>-20000</v>
      </c>
      <c r="B47" s="4"/>
      <c r="C47" s="4"/>
      <c r="D47" s="4"/>
      <c r="E47" s="4"/>
      <c r="F47" s="4"/>
      <c r="G47" s="17"/>
      <c r="H47" s="17"/>
      <c r="I47" s="17"/>
      <c r="J47" s="17"/>
      <c r="K47" s="17"/>
    </row>
    <row r="48" spans="1:11" ht="25" hidden="1" x14ac:dyDescent="0.25">
      <c r="A48" s="82" t="s">
        <v>98</v>
      </c>
      <c r="B48" s="64"/>
      <c r="C48" s="64"/>
      <c r="D48" s="64"/>
      <c r="E48" s="64"/>
      <c r="F48" s="64"/>
      <c r="G48" s="17"/>
      <c r="H48" s="17"/>
      <c r="I48" s="17"/>
      <c r="J48" s="17"/>
      <c r="K48" s="17"/>
    </row>
    <row r="49" spans="1:11" ht="25" hidden="1" x14ac:dyDescent="0.25">
      <c r="A49" s="82" t="s">
        <v>99</v>
      </c>
      <c r="B49" s="64"/>
      <c r="C49" s="64"/>
      <c r="D49" s="64"/>
      <c r="E49" s="64"/>
      <c r="F49" s="64"/>
      <c r="G49" s="17"/>
      <c r="H49" s="17"/>
      <c r="I49" s="17"/>
      <c r="J49" s="17"/>
      <c r="K49" s="17"/>
    </row>
    <row r="50" spans="1:11" ht="25" hidden="1" x14ac:dyDescent="0.25">
      <c r="A50" s="83" t="s">
        <v>100</v>
      </c>
      <c r="B50" s="4"/>
      <c r="C50" s="4"/>
      <c r="D50" s="4"/>
      <c r="E50" s="4"/>
      <c r="F50" s="4"/>
      <c r="G50" s="17"/>
      <c r="H50" s="17"/>
      <c r="I50" s="17"/>
      <c r="J50" s="17"/>
      <c r="K50" s="17"/>
    </row>
    <row r="51" spans="1:11" ht="25" hidden="1" x14ac:dyDescent="0.25">
      <c r="A51" s="83" t="s">
        <v>101</v>
      </c>
      <c r="B51" s="4"/>
      <c r="C51" s="4"/>
      <c r="D51" s="4"/>
      <c r="E51" s="4"/>
      <c r="F51" s="4"/>
      <c r="G51" s="17"/>
      <c r="H51" s="17"/>
      <c r="I51" s="17"/>
      <c r="J51" s="17"/>
      <c r="K51" s="17"/>
    </row>
    <row r="52" spans="1:11" ht="37.5" hidden="1" x14ac:dyDescent="0.3">
      <c r="A52" s="83" t="s">
        <v>102</v>
      </c>
      <c r="B52" s="75"/>
      <c r="C52" s="75"/>
      <c r="D52" s="75"/>
      <c r="E52" s="11"/>
      <c r="F52" s="11"/>
      <c r="G52" s="17"/>
      <c r="H52" s="17"/>
      <c r="I52" s="17"/>
      <c r="J52" s="17"/>
      <c r="K52" s="17"/>
    </row>
    <row r="53" spans="1:11" ht="13" hidden="1" x14ac:dyDescent="0.3">
      <c r="A53" s="80" t="s">
        <v>103</v>
      </c>
      <c r="B53" s="74"/>
      <c r="C53" s="74"/>
      <c r="D53" s="74"/>
      <c r="E53" s="10"/>
      <c r="F53" s="10" t="b">
        <v>1</v>
      </c>
      <c r="G53" s="17"/>
      <c r="H53" s="17"/>
      <c r="I53" s="17"/>
      <c r="J53" s="17"/>
      <c r="K53" s="17"/>
    </row>
    <row r="54" spans="1:11" ht="13" hidden="1" x14ac:dyDescent="0.3">
      <c r="A54" s="81" t="s">
        <v>104</v>
      </c>
      <c r="B54" s="80"/>
      <c r="C54" s="80"/>
      <c r="D54" s="80"/>
      <c r="E54" s="10"/>
      <c r="F54" s="10" t="b">
        <v>0</v>
      </c>
      <c r="G54" s="17"/>
      <c r="H54" s="17"/>
      <c r="I54" s="17"/>
      <c r="J54" s="17"/>
      <c r="K54" s="17"/>
    </row>
    <row r="55" spans="1:11" ht="13" hidden="1" x14ac:dyDescent="0.25">
      <c r="A55" s="84"/>
      <c r="B55" s="76">
        <f>COUNT('Travel - Kaihautu'!B12:B17)</f>
        <v>0</v>
      </c>
      <c r="C55" s="76"/>
      <c r="D55" s="76">
        <f>COUNTIF('Travel - Kaihautu'!D12:D17,"*")</f>
        <v>0</v>
      </c>
      <c r="E55" s="77"/>
      <c r="F55" s="77" t="b">
        <f>MIN(B55,D55)=MAX(B55,D55)</f>
        <v>1</v>
      </c>
      <c r="G55" s="17"/>
      <c r="H55" s="17"/>
      <c r="I55" s="17"/>
      <c r="J55" s="17"/>
      <c r="K55" s="17"/>
    </row>
    <row r="56" spans="1:11" ht="13" hidden="1" x14ac:dyDescent="0.25">
      <c r="A56" s="84" t="s">
        <v>105</v>
      </c>
      <c r="B56" s="76">
        <f>COUNT('Travel - Kaihautu'!B22:B49)</f>
        <v>25</v>
      </c>
      <c r="C56" s="76"/>
      <c r="D56" s="76">
        <f>COUNTIF('Travel - Kaihautu'!D22:D49,"*")</f>
        <v>25</v>
      </c>
      <c r="E56" s="77"/>
      <c r="F56" s="77" t="b">
        <f>MIN(B56,D56)=MAX(B56,D56)</f>
        <v>1</v>
      </c>
    </row>
    <row r="57" spans="1:11" ht="13" hidden="1" x14ac:dyDescent="0.3">
      <c r="A57" s="85"/>
      <c r="B57" s="76">
        <f>COUNT('Travel - Kaihautu'!B54:B60)</f>
        <v>5</v>
      </c>
      <c r="C57" s="76"/>
      <c r="D57" s="76">
        <f>COUNTIF('Travel - Kaihautu'!D54:D60,"*")</f>
        <v>5</v>
      </c>
      <c r="E57" s="77"/>
      <c r="F57" s="77" t="b">
        <f>MIN(B57,D57)=MAX(B57,D57)</f>
        <v>1</v>
      </c>
    </row>
    <row r="58" spans="1:11" ht="13" hidden="1" x14ac:dyDescent="0.3">
      <c r="A58" s="86" t="s">
        <v>106</v>
      </c>
      <c r="B58" s="78">
        <f>COUNT('Hospitality - Kaihautu'!B11:B25)</f>
        <v>3</v>
      </c>
      <c r="C58" s="78"/>
      <c r="D58" s="78">
        <f>COUNTIF('Hospitality - Kaihautu'!D11:D25,"*")</f>
        <v>3</v>
      </c>
      <c r="E58" s="79"/>
      <c r="F58" s="79" t="b">
        <f>MIN(B58,D58)=MAX(B58,D58)</f>
        <v>1</v>
      </c>
    </row>
    <row r="59" spans="1:11" ht="13" hidden="1" x14ac:dyDescent="0.3">
      <c r="A59" s="87" t="s">
        <v>107</v>
      </c>
      <c r="B59" s="77">
        <f>COUNT('All other expenses - Kaihautu'!B11:B31)</f>
        <v>12</v>
      </c>
      <c r="C59" s="77"/>
      <c r="D59" s="77">
        <f>COUNTIF('All other expenses - Kaihautu'!D11:D31,"*")</f>
        <v>12</v>
      </c>
      <c r="E59" s="77"/>
      <c r="F59" s="77" t="b">
        <f>MIN(B59,D59)=MAX(B59,D59)</f>
        <v>1</v>
      </c>
    </row>
    <row r="60" spans="1:11" ht="13" hidden="1" x14ac:dyDescent="0.3">
      <c r="A60" s="86" t="s">
        <v>108</v>
      </c>
      <c r="B60" s="78">
        <f>COUNTIF('Gifts and benefits - Kaihautu'!B11:B19,"*")</f>
        <v>2</v>
      </c>
      <c r="C60" s="78">
        <f>COUNTIF('Gifts and benefits - Kaihautu'!C11:C19,"*")</f>
        <v>2</v>
      </c>
      <c r="D60" s="78"/>
      <c r="E60" s="78">
        <f>COUNTA('Gifts and benefits - Kaihautu'!E11:E19)</f>
        <v>2</v>
      </c>
      <c r="F60" s="79" t="b">
        <f>MIN(B60,C60,E60)=MAX(B60,C60,E60)</f>
        <v>1</v>
      </c>
    </row>
    <row r="61" spans="1:11" ht="12.5" x14ac:dyDescent="0.25"/>
  </sheetData>
  <sheetProtection formatCells="0" insertRows="0" deleteRows="0"/>
  <mergeCells count="9">
    <mergeCell ref="B7:F7"/>
    <mergeCell ref="B8:F8"/>
    <mergeCell ref="A9:F9"/>
    <mergeCell ref="A1:F1"/>
    <mergeCell ref="B2:F2"/>
    <mergeCell ref="B3:F3"/>
    <mergeCell ref="B4:F4"/>
    <mergeCell ref="B5:F5"/>
    <mergeCell ref="B6:F6"/>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600-000000000000}"/>
    <dataValidation allowBlank="1" showInputMessage="1" showErrorMessage="1" prompt="Headings on following tabs will pre populate with what you enter here_x000a__x000a_Update if a shorter or different period is covered" sqref="B4:F5" xr:uid="{00000000-0002-0000-0600-000001000000}"/>
    <dataValidation allowBlank="1" showInputMessage="1" showErrorMessage="1" prompt="Headings on following tabs will pre populate with what you enter here_x000a__x000a_Create a new workbook for a new Chief Executive" sqref="B3:F3" xr:uid="{00000000-0002-0000-0600-000002000000}"/>
    <dataValidation allowBlank="1" showInputMessage="1" showErrorMessage="1" prompt="Headings on following tabs will pre populate with what you enter here" sqref="B2:F2" xr:uid="{00000000-0002-0000-0600-000003000000}"/>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600-000004000000}"/>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600-000005000000}">
      <formula1>$A$36:$A$37</formula1>
    </dataValidation>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A1:M233"/>
  <sheetViews>
    <sheetView topLeftCell="A37" zoomScale="85" zoomScaleNormal="85" workbookViewId="0">
      <selection activeCell="F67" sqref="F67"/>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7.54296875" customWidth="1"/>
    <col min="7" max="9" width="9.1796875" hidden="1" customWidth="1"/>
    <col min="10" max="13" width="0" hidden="1" customWidth="1"/>
    <col min="14" max="16384" width="9.1796875" hidden="1"/>
  </cols>
  <sheetData>
    <row r="1" spans="1:6" ht="26.25" customHeight="1" x14ac:dyDescent="0.25">
      <c r="A1" s="138" t="s">
        <v>109</v>
      </c>
      <c r="B1" s="138"/>
      <c r="C1" s="138"/>
      <c r="D1" s="138"/>
      <c r="E1" s="138"/>
      <c r="F1" s="17"/>
    </row>
    <row r="2" spans="1:6" ht="21" customHeight="1" x14ac:dyDescent="0.25">
      <c r="A2" s="3" t="s">
        <v>52</v>
      </c>
      <c r="B2" s="141" t="str">
        <f>'Summary and sign-off Kaihautu'!B2:F2</f>
        <v>Museum of New Zealand Te Papa Tongarewa</v>
      </c>
      <c r="C2" s="141"/>
      <c r="D2" s="141"/>
      <c r="E2" s="141"/>
      <c r="F2" s="17"/>
    </row>
    <row r="3" spans="1:6" ht="21" customHeight="1" x14ac:dyDescent="0.25">
      <c r="A3" s="3" t="s">
        <v>110</v>
      </c>
      <c r="B3" s="141" t="str">
        <f>'Summary and sign-off Kaihautu'!B3:F3</f>
        <v>Arapata Hakiwai</v>
      </c>
      <c r="C3" s="141"/>
      <c r="D3" s="141"/>
      <c r="E3" s="141"/>
      <c r="F3" s="17"/>
    </row>
    <row r="4" spans="1:6" ht="21" customHeight="1" x14ac:dyDescent="0.25">
      <c r="A4" s="3" t="s">
        <v>111</v>
      </c>
      <c r="B4" s="141">
        <f>'Summary and sign-off Kaihautu'!B4:F4</f>
        <v>45108</v>
      </c>
      <c r="C4" s="141"/>
      <c r="D4" s="141"/>
      <c r="E4" s="141"/>
      <c r="F4" s="17"/>
    </row>
    <row r="5" spans="1:6" ht="21" customHeight="1" x14ac:dyDescent="0.25">
      <c r="A5" s="3" t="s">
        <v>112</v>
      </c>
      <c r="B5" s="141">
        <f>'Summary and sign-off Kaihautu'!B5:F5</f>
        <v>45473</v>
      </c>
      <c r="C5" s="141"/>
      <c r="D5" s="141"/>
      <c r="E5" s="141"/>
      <c r="F5" s="17"/>
    </row>
    <row r="6" spans="1:6" ht="21" customHeight="1" x14ac:dyDescent="0.25">
      <c r="A6" s="3" t="s">
        <v>113</v>
      </c>
      <c r="B6" s="136" t="s">
        <v>81</v>
      </c>
      <c r="C6" s="136"/>
      <c r="D6" s="136"/>
      <c r="E6" s="136"/>
      <c r="F6" s="17"/>
    </row>
    <row r="7" spans="1:6" ht="21" customHeight="1" x14ac:dyDescent="0.25">
      <c r="A7" s="3" t="s">
        <v>56</v>
      </c>
      <c r="B7" s="136" t="s">
        <v>83</v>
      </c>
      <c r="C7" s="136"/>
      <c r="D7" s="136"/>
      <c r="E7" s="136"/>
      <c r="F7" s="17"/>
    </row>
    <row r="8" spans="1:6" ht="36" customHeight="1" x14ac:dyDescent="0.3">
      <c r="A8" s="144" t="s">
        <v>114</v>
      </c>
      <c r="B8" s="145"/>
      <c r="C8" s="145"/>
      <c r="D8" s="145"/>
      <c r="E8" s="145"/>
      <c r="F8" s="19"/>
    </row>
    <row r="9" spans="1:6" ht="36" customHeight="1" x14ac:dyDescent="0.3">
      <c r="A9" s="146" t="s">
        <v>115</v>
      </c>
      <c r="B9" s="147"/>
      <c r="C9" s="147"/>
      <c r="D9" s="147"/>
      <c r="E9" s="147"/>
      <c r="F9" s="19"/>
    </row>
    <row r="10" spans="1:6" ht="24.75" customHeight="1" x14ac:dyDescent="0.35">
      <c r="A10" s="143" t="s">
        <v>116</v>
      </c>
      <c r="B10" s="148"/>
      <c r="C10" s="143"/>
      <c r="D10" s="143"/>
      <c r="E10" s="143"/>
      <c r="F10" s="29"/>
    </row>
    <row r="11" spans="1:6" ht="27" customHeight="1" x14ac:dyDescent="0.25">
      <c r="A11" s="24" t="s">
        <v>117</v>
      </c>
      <c r="B11" s="24" t="s">
        <v>118</v>
      </c>
      <c r="C11" s="24" t="s">
        <v>119</v>
      </c>
      <c r="D11" s="24" t="s">
        <v>120</v>
      </c>
      <c r="E11" s="24" t="s">
        <v>121</v>
      </c>
      <c r="F11" s="30"/>
    </row>
    <row r="12" spans="1:6" s="2" customFormat="1" hidden="1" x14ac:dyDescent="0.25">
      <c r="A12" s="96"/>
      <c r="B12" s="97"/>
      <c r="C12" s="98"/>
      <c r="D12" s="98"/>
      <c r="E12" s="99"/>
      <c r="F12" s="1"/>
    </row>
    <row r="13" spans="1:6" s="2" customFormat="1" x14ac:dyDescent="0.25">
      <c r="A13" s="120"/>
      <c r="B13" s="121"/>
      <c r="C13" s="122"/>
      <c r="D13" s="122"/>
      <c r="E13" s="123"/>
      <c r="F13" s="1"/>
    </row>
    <row r="14" spans="1:6" s="2" customFormat="1" x14ac:dyDescent="0.25">
      <c r="A14" s="120"/>
      <c r="B14" s="121"/>
      <c r="C14" s="122"/>
      <c r="D14" s="122"/>
      <c r="E14" s="123"/>
      <c r="F14" s="1"/>
    </row>
    <row r="15" spans="1:6" s="2" customFormat="1" x14ac:dyDescent="0.25">
      <c r="A15" s="120"/>
      <c r="B15" s="121"/>
      <c r="C15" s="122"/>
      <c r="D15" s="122"/>
      <c r="E15" s="123"/>
      <c r="F15" s="1"/>
    </row>
    <row r="16" spans="1:6" s="2" customFormat="1" x14ac:dyDescent="0.25">
      <c r="A16" s="124"/>
      <c r="B16" s="121"/>
      <c r="C16" s="122"/>
      <c r="D16" s="122"/>
      <c r="E16" s="123"/>
      <c r="F16" s="1"/>
    </row>
    <row r="17" spans="1:6" s="2" customFormat="1" hidden="1" x14ac:dyDescent="0.25">
      <c r="A17" s="106"/>
      <c r="B17" s="107"/>
      <c r="C17" s="108"/>
      <c r="D17" s="108"/>
      <c r="E17" s="109"/>
      <c r="F17" s="1"/>
    </row>
    <row r="18" spans="1:6" ht="19.5" customHeight="1" x14ac:dyDescent="0.25">
      <c r="A18" s="72" t="s">
        <v>122</v>
      </c>
      <c r="B18" s="73">
        <f>SUM(B12:B17)</f>
        <v>0</v>
      </c>
      <c r="C18" s="131" t="str">
        <f>IF(SUBTOTAL(3,B12:B17)=SUBTOTAL(103,B12:B17),'Summary and sign-off Kaihautu'!$A$48,'Summary and sign-off Kaihautu'!$A$49)</f>
        <v>Check - there are no hidden rows with data</v>
      </c>
      <c r="D18" s="142" t="str">
        <f>IF('Summary and sign-off Kaihautu'!F55='Summary and sign-off Kaihautu'!F54,'Summary and sign-off Kaihautu'!A51,'Summary and sign-off Kaihautu'!A50)</f>
        <v>Check - each entry provides sufficient information</v>
      </c>
      <c r="E18" s="142"/>
      <c r="F18" s="17"/>
    </row>
    <row r="19" spans="1:6" ht="10.5" customHeight="1" x14ac:dyDescent="0.3">
      <c r="A19" s="17"/>
      <c r="B19" s="19"/>
      <c r="C19" s="17"/>
      <c r="D19" s="17"/>
      <c r="E19" s="17"/>
      <c r="F19" s="17"/>
    </row>
    <row r="20" spans="1:6" ht="24.75" customHeight="1" x14ac:dyDescent="0.35">
      <c r="A20" s="143" t="s">
        <v>123</v>
      </c>
      <c r="B20" s="143"/>
      <c r="C20" s="143"/>
      <c r="D20" s="143"/>
      <c r="E20" s="143"/>
      <c r="F20" s="29"/>
    </row>
    <row r="21" spans="1:6" ht="27" customHeight="1" x14ac:dyDescent="0.25">
      <c r="A21" s="24" t="s">
        <v>117</v>
      </c>
      <c r="B21" s="24" t="s">
        <v>62</v>
      </c>
      <c r="C21" s="24" t="s">
        <v>124</v>
      </c>
      <c r="D21" s="24" t="s">
        <v>120</v>
      </c>
      <c r="E21" s="24" t="s">
        <v>121</v>
      </c>
      <c r="F21" s="30"/>
    </row>
    <row r="22" spans="1:6" s="2" customFormat="1" hidden="1" x14ac:dyDescent="0.25">
      <c r="A22" s="96"/>
      <c r="B22" s="97"/>
      <c r="C22" s="98"/>
      <c r="D22" s="98"/>
      <c r="E22" s="99"/>
      <c r="F22" s="1"/>
    </row>
    <row r="23" spans="1:6" s="2" customFormat="1" x14ac:dyDescent="0.25">
      <c r="A23" s="120">
        <v>45138</v>
      </c>
      <c r="B23" s="121">
        <v>65.92</v>
      </c>
      <c r="C23" s="122" t="s">
        <v>185</v>
      </c>
      <c r="D23" s="122" t="s">
        <v>181</v>
      </c>
      <c r="E23" s="123" t="s">
        <v>173</v>
      </c>
      <c r="F23" s="1"/>
    </row>
    <row r="24" spans="1:6" s="2" customFormat="1" x14ac:dyDescent="0.25">
      <c r="A24" s="120">
        <v>45138</v>
      </c>
      <c r="B24" s="121">
        <v>5</v>
      </c>
      <c r="C24" s="122" t="s">
        <v>185</v>
      </c>
      <c r="D24" s="122" t="s">
        <v>183</v>
      </c>
      <c r="E24" s="123" t="s">
        <v>173</v>
      </c>
      <c r="F24" s="1"/>
    </row>
    <row r="25" spans="1:6" s="2" customFormat="1" x14ac:dyDescent="0.25">
      <c r="A25" s="120">
        <v>45215</v>
      </c>
      <c r="B25" s="121">
        <v>48.21</v>
      </c>
      <c r="C25" s="122" t="s">
        <v>184</v>
      </c>
      <c r="D25" s="122" t="s">
        <v>171</v>
      </c>
      <c r="E25" s="123" t="s">
        <v>172</v>
      </c>
      <c r="F25" s="1"/>
    </row>
    <row r="26" spans="1:6" s="2" customFormat="1" x14ac:dyDescent="0.25">
      <c r="A26" s="120">
        <v>45230</v>
      </c>
      <c r="B26" s="121">
        <v>186.96</v>
      </c>
      <c r="C26" s="122" t="s">
        <v>204</v>
      </c>
      <c r="D26" s="122" t="s">
        <v>180</v>
      </c>
      <c r="E26" s="123" t="s">
        <v>173</v>
      </c>
      <c r="F26" s="1"/>
    </row>
    <row r="27" spans="1:6" s="2" customFormat="1" x14ac:dyDescent="0.25">
      <c r="A27" s="120">
        <v>45230</v>
      </c>
      <c r="B27" s="121">
        <v>657.87</v>
      </c>
      <c r="C27" s="122" t="s">
        <v>204</v>
      </c>
      <c r="D27" s="122" t="s">
        <v>179</v>
      </c>
      <c r="E27" s="123" t="s">
        <v>173</v>
      </c>
      <c r="F27" s="1"/>
    </row>
    <row r="28" spans="1:6" s="2" customFormat="1" x14ac:dyDescent="0.25">
      <c r="A28" s="120">
        <v>45230</v>
      </c>
      <c r="B28" s="121">
        <v>414.3</v>
      </c>
      <c r="C28" s="122" t="s">
        <v>204</v>
      </c>
      <c r="D28" s="122" t="s">
        <v>181</v>
      </c>
      <c r="E28" s="123" t="s">
        <v>173</v>
      </c>
      <c r="F28" s="1"/>
    </row>
    <row r="29" spans="1:6" s="2" customFormat="1" x14ac:dyDescent="0.25">
      <c r="A29" s="120">
        <v>45230</v>
      </c>
      <c r="B29" s="121">
        <v>93.51</v>
      </c>
      <c r="C29" s="122" t="s">
        <v>204</v>
      </c>
      <c r="D29" s="122" t="s">
        <v>183</v>
      </c>
      <c r="E29" s="123" t="s">
        <v>173</v>
      </c>
      <c r="F29" s="1"/>
    </row>
    <row r="30" spans="1:6" s="2" customFormat="1" x14ac:dyDescent="0.25">
      <c r="A30" s="120">
        <v>45245</v>
      </c>
      <c r="B30" s="121">
        <v>83.98</v>
      </c>
      <c r="C30" s="122" t="s">
        <v>184</v>
      </c>
      <c r="D30" s="122" t="s">
        <v>171</v>
      </c>
      <c r="E30" s="123" t="s">
        <v>172</v>
      </c>
      <c r="F30" s="1"/>
    </row>
    <row r="31" spans="1:6" s="2" customFormat="1" x14ac:dyDescent="0.25">
      <c r="A31" s="120">
        <v>45245</v>
      </c>
      <c r="B31" s="121">
        <v>82.17</v>
      </c>
      <c r="C31" s="122" t="s">
        <v>184</v>
      </c>
      <c r="D31" s="122" t="s">
        <v>171</v>
      </c>
      <c r="E31" s="123" t="s">
        <v>172</v>
      </c>
      <c r="F31" s="1"/>
    </row>
    <row r="32" spans="1:6" s="2" customFormat="1" x14ac:dyDescent="0.25">
      <c r="A32" s="120">
        <v>45260</v>
      </c>
      <c r="B32" s="121">
        <v>45.91</v>
      </c>
      <c r="C32" s="122" t="s">
        <v>184</v>
      </c>
      <c r="D32" s="122" t="s">
        <v>171</v>
      </c>
      <c r="E32" s="123" t="s">
        <v>172</v>
      </c>
      <c r="F32" s="1"/>
    </row>
    <row r="33" spans="1:6" s="2" customFormat="1" x14ac:dyDescent="0.25">
      <c r="A33" s="120">
        <v>45241</v>
      </c>
      <c r="B33" s="121">
        <v>331.3</v>
      </c>
      <c r="C33" s="122" t="s">
        <v>205</v>
      </c>
      <c r="D33" s="122" t="s">
        <v>180</v>
      </c>
      <c r="E33" s="123" t="s">
        <v>190</v>
      </c>
      <c r="F33" s="1"/>
    </row>
    <row r="34" spans="1:6" s="2" customFormat="1" x14ac:dyDescent="0.25">
      <c r="A34" s="120">
        <v>45241</v>
      </c>
      <c r="B34" s="121">
        <v>592.45000000000005</v>
      </c>
      <c r="C34" s="122" t="s">
        <v>205</v>
      </c>
      <c r="D34" s="122" t="s">
        <v>179</v>
      </c>
      <c r="E34" s="123" t="s">
        <v>190</v>
      </c>
      <c r="F34" s="1"/>
    </row>
    <row r="35" spans="1:6" s="2" customFormat="1" x14ac:dyDescent="0.25">
      <c r="A35" s="120">
        <v>45241</v>
      </c>
      <c r="B35" s="121">
        <v>248.63</v>
      </c>
      <c r="C35" s="122" t="s">
        <v>205</v>
      </c>
      <c r="D35" s="122" t="s">
        <v>181</v>
      </c>
      <c r="E35" s="123" t="s">
        <v>190</v>
      </c>
      <c r="F35" s="1"/>
    </row>
    <row r="36" spans="1:6" s="2" customFormat="1" x14ac:dyDescent="0.25">
      <c r="A36" s="120">
        <v>45241</v>
      </c>
      <c r="B36" s="121">
        <v>62.5</v>
      </c>
      <c r="C36" s="122" t="s">
        <v>205</v>
      </c>
      <c r="D36" s="122" t="s">
        <v>183</v>
      </c>
      <c r="E36" s="123" t="s">
        <v>190</v>
      </c>
      <c r="F36" s="1"/>
    </row>
    <row r="37" spans="1:6" s="2" customFormat="1" x14ac:dyDescent="0.25">
      <c r="A37" s="120">
        <v>45310</v>
      </c>
      <c r="B37" s="121">
        <v>490.85</v>
      </c>
      <c r="C37" s="122" t="s">
        <v>206</v>
      </c>
      <c r="D37" s="122" t="s">
        <v>179</v>
      </c>
      <c r="E37" s="123" t="s">
        <v>190</v>
      </c>
      <c r="F37" s="1"/>
    </row>
    <row r="38" spans="1:6" s="2" customFormat="1" x14ac:dyDescent="0.25">
      <c r="A38" s="120">
        <v>45310</v>
      </c>
      <c r="B38" s="121">
        <f>12.5+15</f>
        <v>27.5</v>
      </c>
      <c r="C38" s="122" t="s">
        <v>206</v>
      </c>
      <c r="D38" s="122" t="s">
        <v>183</v>
      </c>
      <c r="E38" s="123" t="s">
        <v>190</v>
      </c>
      <c r="F38" s="1"/>
    </row>
    <row r="39" spans="1:6" s="2" customFormat="1" x14ac:dyDescent="0.25">
      <c r="A39" s="120">
        <v>45310</v>
      </c>
      <c r="B39" s="121">
        <v>625.39</v>
      </c>
      <c r="C39" s="122" t="s">
        <v>206</v>
      </c>
      <c r="D39" s="122" t="s">
        <v>180</v>
      </c>
      <c r="E39" s="123" t="s">
        <v>190</v>
      </c>
      <c r="F39" s="1"/>
    </row>
    <row r="40" spans="1:6" s="2" customFormat="1" x14ac:dyDescent="0.25">
      <c r="A40" s="120">
        <v>45310</v>
      </c>
      <c r="B40" s="121">
        <v>119.81</v>
      </c>
      <c r="C40" s="122" t="s">
        <v>206</v>
      </c>
      <c r="D40" s="122" t="s">
        <v>181</v>
      </c>
      <c r="E40" s="123" t="s">
        <v>190</v>
      </c>
      <c r="F40" s="1"/>
    </row>
    <row r="41" spans="1:6" s="2" customFormat="1" x14ac:dyDescent="0.25">
      <c r="A41" s="120">
        <v>45310</v>
      </c>
      <c r="B41" s="121">
        <v>88.86</v>
      </c>
      <c r="C41" s="122" t="s">
        <v>206</v>
      </c>
      <c r="D41" s="122" t="s">
        <v>171</v>
      </c>
      <c r="E41" s="123" t="s">
        <v>190</v>
      </c>
      <c r="F41" s="1"/>
    </row>
    <row r="42" spans="1:6" s="2" customFormat="1" x14ac:dyDescent="0.25">
      <c r="A42" s="120">
        <v>45327</v>
      </c>
      <c r="B42" s="121">
        <v>30.43</v>
      </c>
      <c r="C42" s="122" t="s">
        <v>215</v>
      </c>
      <c r="D42" s="122" t="s">
        <v>180</v>
      </c>
      <c r="E42" s="123" t="s">
        <v>216</v>
      </c>
      <c r="F42" s="1"/>
    </row>
    <row r="43" spans="1:6" s="2" customFormat="1" x14ac:dyDescent="0.25">
      <c r="A43" s="120">
        <v>45327</v>
      </c>
      <c r="B43" s="121">
        <v>28.51</v>
      </c>
      <c r="C43" s="122" t="s">
        <v>215</v>
      </c>
      <c r="D43" s="122" t="s">
        <v>183</v>
      </c>
      <c r="E43" s="123" t="s">
        <v>216</v>
      </c>
      <c r="F43" s="1"/>
    </row>
    <row r="44" spans="1:6" s="2" customFormat="1" x14ac:dyDescent="0.25">
      <c r="A44" s="120">
        <v>45416</v>
      </c>
      <c r="B44" s="121">
        <v>676.46</v>
      </c>
      <c r="C44" s="122" t="s">
        <v>204</v>
      </c>
      <c r="D44" s="122" t="s">
        <v>179</v>
      </c>
      <c r="E44" s="123" t="s">
        <v>190</v>
      </c>
      <c r="F44" s="1"/>
    </row>
    <row r="45" spans="1:6" s="2" customFormat="1" x14ac:dyDescent="0.25">
      <c r="A45" s="120">
        <v>45416</v>
      </c>
      <c r="B45" s="121">
        <v>406.09</v>
      </c>
      <c r="C45" s="122" t="s">
        <v>204</v>
      </c>
      <c r="D45" s="122" t="s">
        <v>180</v>
      </c>
      <c r="E45" s="123" t="s">
        <v>190</v>
      </c>
      <c r="F45" s="1"/>
    </row>
    <row r="46" spans="1:6" s="2" customFormat="1" x14ac:dyDescent="0.25">
      <c r="A46" s="120">
        <v>45416</v>
      </c>
      <c r="B46" s="121">
        <v>201.35</v>
      </c>
      <c r="C46" s="122" t="s">
        <v>204</v>
      </c>
      <c r="D46" s="122" t="s">
        <v>181</v>
      </c>
      <c r="E46" s="123" t="s">
        <v>190</v>
      </c>
      <c r="F46" s="1"/>
    </row>
    <row r="47" spans="1:6" s="2" customFormat="1" x14ac:dyDescent="0.25">
      <c r="A47" s="120">
        <v>45416</v>
      </c>
      <c r="B47" s="121">
        <v>35</v>
      </c>
      <c r="C47" s="122" t="s">
        <v>204</v>
      </c>
      <c r="D47" s="122" t="s">
        <v>183</v>
      </c>
      <c r="E47" s="123" t="s">
        <v>190</v>
      </c>
      <c r="F47" s="1"/>
    </row>
    <row r="48" spans="1:6" s="2" customFormat="1" x14ac:dyDescent="0.25">
      <c r="A48" s="120"/>
      <c r="B48" s="121"/>
      <c r="C48" s="122"/>
      <c r="D48" s="122"/>
      <c r="E48" s="123"/>
      <c r="F48" s="1"/>
    </row>
    <row r="49" spans="1:6" s="2" customFormat="1" x14ac:dyDescent="0.25">
      <c r="A49" s="110"/>
      <c r="B49" s="111"/>
      <c r="C49" s="112"/>
      <c r="D49" s="112"/>
      <c r="E49" s="113"/>
      <c r="F49" s="1"/>
    </row>
    <row r="50" spans="1:6" ht="19.5" customHeight="1" x14ac:dyDescent="0.25">
      <c r="A50" s="72" t="s">
        <v>125</v>
      </c>
      <c r="B50" s="73">
        <f>SUM(B22:B49)</f>
        <v>5648.9600000000009</v>
      </c>
      <c r="C50" s="131" t="str">
        <f>IF(SUBTOTAL(3,B22:B49)=SUBTOTAL(103,B22:B49),'Summary and sign-off Kaihautu'!$A$48,'Summary and sign-off Kaihautu'!$A$49)</f>
        <v>Check - there are no hidden rows with data</v>
      </c>
      <c r="D50" s="142" t="str">
        <f>IF('Summary and sign-off Kaihautu'!F56='Summary and sign-off Kaihautu'!F54,'Summary and sign-off Kaihautu'!A51,'Summary and sign-off Kaihautu'!A50)</f>
        <v>Check - each entry provides sufficient information</v>
      </c>
      <c r="E50" s="142"/>
      <c r="F50" s="17"/>
    </row>
    <row r="51" spans="1:6" ht="10.5" customHeight="1" x14ac:dyDescent="0.3">
      <c r="A51" s="17"/>
      <c r="B51" s="19"/>
      <c r="C51" s="17"/>
      <c r="D51" s="17"/>
      <c r="E51" s="17"/>
      <c r="F51" s="17"/>
    </row>
    <row r="52" spans="1:6" ht="24.75" customHeight="1" x14ac:dyDescent="0.25">
      <c r="A52" s="143" t="s">
        <v>126</v>
      </c>
      <c r="B52" s="143"/>
      <c r="C52" s="143"/>
      <c r="D52" s="143"/>
      <c r="E52" s="143"/>
      <c r="F52" s="17"/>
    </row>
    <row r="53" spans="1:6" ht="27" customHeight="1" x14ac:dyDescent="0.25">
      <c r="A53" s="24" t="s">
        <v>117</v>
      </c>
      <c r="B53" s="24" t="s">
        <v>62</v>
      </c>
      <c r="C53" s="24" t="s">
        <v>127</v>
      </c>
      <c r="D53" s="24" t="s">
        <v>128</v>
      </c>
      <c r="E53" s="24" t="s">
        <v>121</v>
      </c>
      <c r="F53" s="28"/>
    </row>
    <row r="54" spans="1:6" s="2" customFormat="1" hidden="1" x14ac:dyDescent="0.25">
      <c r="A54" s="96"/>
      <c r="B54" s="97"/>
      <c r="C54" s="98"/>
      <c r="D54" s="98"/>
      <c r="E54" s="99"/>
      <c r="F54" s="1"/>
    </row>
    <row r="55" spans="1:6" s="2" customFormat="1" x14ac:dyDescent="0.25">
      <c r="A55" s="120">
        <v>45245</v>
      </c>
      <c r="B55" s="121">
        <v>12.73</v>
      </c>
      <c r="C55" s="122" t="s">
        <v>175</v>
      </c>
      <c r="D55" s="122" t="s">
        <v>171</v>
      </c>
      <c r="E55" s="123" t="s">
        <v>172</v>
      </c>
      <c r="F55" s="1"/>
    </row>
    <row r="56" spans="1:6" s="2" customFormat="1" x14ac:dyDescent="0.25">
      <c r="A56" s="120">
        <v>45245</v>
      </c>
      <c r="B56" s="121">
        <v>15.3</v>
      </c>
      <c r="C56" s="122" t="s">
        <v>175</v>
      </c>
      <c r="D56" s="122" t="s">
        <v>171</v>
      </c>
      <c r="E56" s="123" t="s">
        <v>172</v>
      </c>
      <c r="F56" s="1"/>
    </row>
    <row r="57" spans="1:6" s="2" customFormat="1" x14ac:dyDescent="0.25">
      <c r="A57" s="120">
        <v>45275</v>
      </c>
      <c r="B57" s="121">
        <v>17.98</v>
      </c>
      <c r="C57" s="122" t="s">
        <v>175</v>
      </c>
      <c r="D57" s="122" t="s">
        <v>171</v>
      </c>
      <c r="E57" s="123" t="s">
        <v>172</v>
      </c>
      <c r="F57" s="1"/>
    </row>
    <row r="58" spans="1:6" s="2" customFormat="1" x14ac:dyDescent="0.25">
      <c r="A58" s="120">
        <v>45275</v>
      </c>
      <c r="B58" s="121">
        <v>10.14</v>
      </c>
      <c r="C58" s="122" t="s">
        <v>175</v>
      </c>
      <c r="D58" s="122" t="s">
        <v>171</v>
      </c>
      <c r="E58" s="123" t="s">
        <v>172</v>
      </c>
      <c r="F58" s="1"/>
    </row>
    <row r="59" spans="1:6" s="2" customFormat="1" x14ac:dyDescent="0.25">
      <c r="A59" s="120">
        <v>45291</v>
      </c>
      <c r="B59" s="121">
        <v>50.41</v>
      </c>
      <c r="C59" s="122" t="s">
        <v>175</v>
      </c>
      <c r="D59" s="122" t="s">
        <v>171</v>
      </c>
      <c r="E59" s="123" t="s">
        <v>172</v>
      </c>
      <c r="F59" s="1"/>
    </row>
    <row r="60" spans="1:6" s="2" customFormat="1" x14ac:dyDescent="0.25">
      <c r="A60" s="96"/>
      <c r="B60" s="97"/>
      <c r="C60" s="98"/>
      <c r="D60" s="98"/>
      <c r="E60" s="99"/>
      <c r="F60" s="1"/>
    </row>
    <row r="61" spans="1:6" ht="19.5" customHeight="1" x14ac:dyDescent="0.25">
      <c r="A61" s="72" t="s">
        <v>129</v>
      </c>
      <c r="B61" s="73">
        <f>SUM(B54:B60)</f>
        <v>106.56</v>
      </c>
      <c r="C61" s="131" t="str">
        <f>IF(SUBTOTAL(3,B54:B60)=SUBTOTAL(103,B54:B60),'Summary and sign-off Kaihautu'!$A$48,'Summary and sign-off Kaihautu'!$A$49)</f>
        <v>Check - there are no hidden rows with data</v>
      </c>
      <c r="D61" s="142" t="str">
        <f>IF('Summary and sign-off Kaihautu'!F57='Summary and sign-off Kaihautu'!F54,'Summary and sign-off Kaihautu'!A51,'Summary and sign-off Kaihautu'!A50)</f>
        <v>Check - each entry provides sufficient information</v>
      </c>
      <c r="E61" s="142"/>
      <c r="F61" s="17"/>
    </row>
    <row r="62" spans="1:6" ht="10.5" customHeight="1" x14ac:dyDescent="0.3">
      <c r="A62" s="17"/>
      <c r="B62" s="58"/>
      <c r="C62" s="19"/>
      <c r="D62" s="17"/>
      <c r="E62" s="17"/>
      <c r="F62" s="17"/>
    </row>
    <row r="63" spans="1:6" ht="34.5" customHeight="1" x14ac:dyDescent="0.25">
      <c r="A63" s="31" t="s">
        <v>130</v>
      </c>
      <c r="B63" s="59">
        <f>B18+B50+B61</f>
        <v>5755.5200000000013</v>
      </c>
      <c r="C63" s="32"/>
      <c r="D63" s="32"/>
      <c r="E63" s="32"/>
      <c r="F63" s="17"/>
    </row>
    <row r="64" spans="1:6" ht="13" x14ac:dyDescent="0.3">
      <c r="A64" s="17"/>
      <c r="B64" s="19"/>
      <c r="C64" s="17"/>
      <c r="D64" s="17"/>
      <c r="E64" s="17"/>
      <c r="F64" s="17"/>
    </row>
    <row r="65" spans="1:6" ht="13" x14ac:dyDescent="0.3">
      <c r="A65" s="18" t="s">
        <v>73</v>
      </c>
      <c r="B65" s="19"/>
      <c r="C65" s="17"/>
      <c r="D65" s="17"/>
      <c r="E65" s="17"/>
      <c r="F65" s="17"/>
    </row>
    <row r="66" spans="1:6" ht="12.65" customHeight="1" x14ac:dyDescent="0.25">
      <c r="A66" s="20" t="s">
        <v>131</v>
      </c>
      <c r="F66" s="17"/>
    </row>
    <row r="67" spans="1:6" ht="13" customHeight="1" x14ac:dyDescent="0.25">
      <c r="A67" s="20" t="s">
        <v>132</v>
      </c>
      <c r="B67" s="17"/>
      <c r="D67" s="17"/>
      <c r="F67" s="17"/>
    </row>
    <row r="68" spans="1:6" x14ac:dyDescent="0.25">
      <c r="A68" s="20" t="s">
        <v>133</v>
      </c>
      <c r="F68" s="17"/>
    </row>
    <row r="69" spans="1:6" ht="13" x14ac:dyDescent="0.3">
      <c r="A69" s="20" t="s">
        <v>79</v>
      </c>
      <c r="B69" s="19"/>
      <c r="C69" s="17"/>
      <c r="D69" s="17"/>
      <c r="E69" s="17"/>
      <c r="F69" s="17"/>
    </row>
    <row r="70" spans="1:6" ht="13" customHeight="1" x14ac:dyDescent="0.25">
      <c r="A70" s="20" t="s">
        <v>134</v>
      </c>
      <c r="B70" s="17"/>
      <c r="D70" s="17"/>
      <c r="F70" s="17"/>
    </row>
    <row r="71" spans="1:6" x14ac:dyDescent="0.25">
      <c r="A71" s="20" t="s">
        <v>135</v>
      </c>
      <c r="F71" s="17"/>
    </row>
    <row r="72" spans="1:6" x14ac:dyDescent="0.25">
      <c r="A72" s="20" t="s">
        <v>136</v>
      </c>
      <c r="B72" s="20"/>
      <c r="C72" s="20"/>
      <c r="D72" s="20"/>
      <c r="F72" s="17"/>
    </row>
    <row r="73" spans="1:6" x14ac:dyDescent="0.25">
      <c r="A73" s="26"/>
      <c r="B73" s="17"/>
      <c r="C73" s="17"/>
      <c r="D73" s="17"/>
      <c r="E73" s="17"/>
      <c r="F73" s="17"/>
    </row>
    <row r="74" spans="1:6" hidden="1" x14ac:dyDescent="0.25">
      <c r="A74" s="26"/>
      <c r="B74" s="17"/>
      <c r="C74" s="17"/>
      <c r="D74" s="17"/>
      <c r="E74" s="17"/>
      <c r="F74" s="17"/>
    </row>
    <row r="75" spans="1:6" x14ac:dyDescent="0.25"/>
    <row r="76" spans="1:6" x14ac:dyDescent="0.25"/>
    <row r="77" spans="1:6" x14ac:dyDescent="0.25"/>
    <row r="78" spans="1:6" x14ac:dyDescent="0.25"/>
    <row r="79" spans="1:6" ht="12.75" hidden="1" customHeight="1" x14ac:dyDescent="0.25"/>
    <row r="80" spans="1:6" x14ac:dyDescent="0.25"/>
    <row r="81" spans="1:6" x14ac:dyDescent="0.25"/>
    <row r="82" spans="1:6" hidden="1" x14ac:dyDescent="0.25">
      <c r="A82" s="26"/>
      <c r="B82" s="17"/>
      <c r="C82" s="17"/>
      <c r="D82" s="17"/>
      <c r="E82" s="17"/>
      <c r="F82" s="17"/>
    </row>
    <row r="83" spans="1:6" hidden="1" x14ac:dyDescent="0.25">
      <c r="A83" s="26"/>
      <c r="B83" s="17"/>
      <c r="C83" s="17"/>
      <c r="D83" s="17"/>
      <c r="E83" s="17"/>
      <c r="F83" s="17"/>
    </row>
    <row r="84" spans="1:6" hidden="1" x14ac:dyDescent="0.25">
      <c r="A84" s="26"/>
      <c r="B84" s="17"/>
      <c r="C84" s="17"/>
      <c r="D84" s="17"/>
      <c r="E84" s="17"/>
      <c r="F84" s="17"/>
    </row>
    <row r="85" spans="1:6" hidden="1" x14ac:dyDescent="0.25">
      <c r="A85" s="26"/>
      <c r="B85" s="17"/>
      <c r="C85" s="17"/>
      <c r="D85" s="17"/>
      <c r="E85" s="17"/>
      <c r="F85" s="17"/>
    </row>
    <row r="86" spans="1:6" hidden="1" x14ac:dyDescent="0.25">
      <c r="A86" s="26"/>
      <c r="B86" s="17"/>
      <c r="C86" s="17"/>
      <c r="D86" s="17"/>
      <c r="E86" s="17"/>
      <c r="F86" s="17"/>
    </row>
    <row r="87" spans="1:6" x14ac:dyDescent="0.25"/>
    <row r="88" spans="1:6" x14ac:dyDescent="0.25"/>
    <row r="89" spans="1:6" x14ac:dyDescent="0.25"/>
    <row r="90" spans="1:6" x14ac:dyDescent="0.25"/>
    <row r="91" spans="1:6" x14ac:dyDescent="0.25"/>
    <row r="92" spans="1:6" x14ac:dyDescent="0.25"/>
    <row r="93" spans="1:6" x14ac:dyDescent="0.25"/>
    <row r="94" spans="1:6" x14ac:dyDescent="0.25"/>
    <row r="95" spans="1:6" x14ac:dyDescent="0.25"/>
    <row r="96" spans="1: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sheetData>
  <sheetProtection sheet="1" formatCells="0" formatRows="0" insertColumns="0" insertRows="0" deleteRows="0"/>
  <mergeCells count="15">
    <mergeCell ref="B6:E6"/>
    <mergeCell ref="A1:E1"/>
    <mergeCell ref="B2:E2"/>
    <mergeCell ref="B3:E3"/>
    <mergeCell ref="B4:E4"/>
    <mergeCell ref="B5:E5"/>
    <mergeCell ref="D50:E50"/>
    <mergeCell ref="A52:E52"/>
    <mergeCell ref="D61:E61"/>
    <mergeCell ref="B7:E7"/>
    <mergeCell ref="A8:E8"/>
    <mergeCell ref="A9:E9"/>
    <mergeCell ref="A10:E10"/>
    <mergeCell ref="D18:E18"/>
    <mergeCell ref="A20:E20"/>
  </mergeCells>
  <dataValidations xWindow="137" yWindow="686"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55:A59 A13:A16 A23:A48" xr:uid="{00000000-0002-0000-07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3 A21 A11" xr:uid="{00000000-0002-0000-07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2 A12 A17 A54 A60 A49" xr:uid="{00000000-0002-0000-07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37" yWindow="686" count="3">
        <x14:dataValidation type="decimal" operator="greaterThan" allowBlank="1" showInputMessage="1" showErrorMessage="1" error="This cell must contain a dollar figure" xr:uid="{00000000-0002-0000-0700-000003000000}">
          <x14:formula1>
            <xm:f>'Summary and sign-off Kaihautu'!$A$47</xm:f>
          </x14:formula1>
          <xm:sqref>B12:B17 B22:B49 B54:B60</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700-000004000000}">
          <x14:formula1>
            <xm:f>'Summary and sign-off Kaihautu'!$A$29:$A$30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700-000005000000}">
          <x14:formula1>
            <xm:f>'Summary and sign-off Kaihautu'!$A$27:$A$28</xm:f>
          </x14:formula1>
          <xm:sqref>B6:E6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J62"/>
  <sheetViews>
    <sheetView zoomScaleNormal="100" workbookViewId="0">
      <selection activeCell="D14" sqref="D14"/>
    </sheetView>
  </sheetViews>
  <sheetFormatPr defaultColWidth="0" defaultRowHeight="12.75" customHeight="1"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x14ac:dyDescent="0.25">
      <c r="A1" s="138" t="s">
        <v>109</v>
      </c>
      <c r="B1" s="138"/>
      <c r="C1" s="138"/>
      <c r="D1" s="138"/>
      <c r="E1" s="138"/>
    </row>
    <row r="2" spans="1:6" ht="21" customHeight="1" x14ac:dyDescent="0.25">
      <c r="A2" s="3" t="s">
        <v>52</v>
      </c>
      <c r="B2" s="141" t="str">
        <f>'Summary and sign-off Kaihautu'!B2:F2</f>
        <v>Museum of New Zealand Te Papa Tongarewa</v>
      </c>
      <c r="C2" s="141"/>
      <c r="D2" s="141"/>
      <c r="E2" s="141"/>
    </row>
    <row r="3" spans="1:6" ht="21" customHeight="1" x14ac:dyDescent="0.25">
      <c r="A3" s="3" t="s">
        <v>110</v>
      </c>
      <c r="B3" s="141" t="str">
        <f>'Summary and sign-off Kaihautu'!B3:F3</f>
        <v>Arapata Hakiwai</v>
      </c>
      <c r="C3" s="141"/>
      <c r="D3" s="141"/>
      <c r="E3" s="141"/>
    </row>
    <row r="4" spans="1:6" ht="21" customHeight="1" x14ac:dyDescent="0.25">
      <c r="A4" s="3" t="s">
        <v>111</v>
      </c>
      <c r="B4" s="141">
        <f>'Summary and sign-off Kaihautu'!B4:F4</f>
        <v>45108</v>
      </c>
      <c r="C4" s="141"/>
      <c r="D4" s="141"/>
      <c r="E4" s="141"/>
    </row>
    <row r="5" spans="1:6" ht="21" customHeight="1" x14ac:dyDescent="0.25">
      <c r="A5" s="3" t="s">
        <v>112</v>
      </c>
      <c r="B5" s="141">
        <f>'Summary and sign-off Kaihautu'!B5:F5</f>
        <v>45473</v>
      </c>
      <c r="C5" s="141"/>
      <c r="D5" s="141"/>
      <c r="E5" s="141"/>
    </row>
    <row r="6" spans="1:6" ht="21" customHeight="1" x14ac:dyDescent="0.25">
      <c r="A6" s="3" t="s">
        <v>113</v>
      </c>
      <c r="B6" s="136" t="s">
        <v>81</v>
      </c>
      <c r="C6" s="136"/>
      <c r="D6" s="136"/>
      <c r="E6" s="136"/>
    </row>
    <row r="7" spans="1:6" ht="21" customHeight="1" x14ac:dyDescent="0.25">
      <c r="A7" s="3" t="s">
        <v>56</v>
      </c>
      <c r="B7" s="136" t="s">
        <v>83</v>
      </c>
      <c r="C7" s="136"/>
      <c r="D7" s="136"/>
      <c r="E7" s="136"/>
    </row>
    <row r="8" spans="1:6" ht="35.25" customHeight="1" x14ac:dyDescent="0.35">
      <c r="A8" s="151" t="s">
        <v>137</v>
      </c>
      <c r="B8" s="151"/>
      <c r="C8" s="152"/>
      <c r="D8" s="152"/>
      <c r="E8" s="152"/>
      <c r="F8" s="27"/>
    </row>
    <row r="9" spans="1:6" ht="35.25" customHeight="1" x14ac:dyDescent="0.35">
      <c r="A9" s="149" t="s">
        <v>138</v>
      </c>
      <c r="B9" s="150"/>
      <c r="C9" s="150"/>
      <c r="D9" s="150"/>
      <c r="E9" s="150"/>
      <c r="F9" s="27"/>
    </row>
    <row r="10" spans="1:6" ht="27" customHeight="1" x14ac:dyDescent="0.25">
      <c r="A10" s="24" t="s">
        <v>139</v>
      </c>
      <c r="B10" s="24" t="s">
        <v>62</v>
      </c>
      <c r="C10" s="24" t="s">
        <v>140</v>
      </c>
      <c r="D10" s="24" t="s">
        <v>141</v>
      </c>
      <c r="E10" s="24" t="s">
        <v>121</v>
      </c>
      <c r="F10" s="20"/>
    </row>
    <row r="11" spans="1:6" s="2" customFormat="1" ht="12.5" hidden="1" x14ac:dyDescent="0.25">
      <c r="A11" s="100"/>
      <c r="B11" s="97"/>
      <c r="C11" s="101"/>
      <c r="D11" s="101"/>
      <c r="E11" s="102"/>
    </row>
    <row r="12" spans="1:6" s="2" customFormat="1" ht="12.5" x14ac:dyDescent="0.25">
      <c r="A12" s="120">
        <v>45152</v>
      </c>
      <c r="B12" s="121">
        <v>21.13</v>
      </c>
      <c r="C12" s="125" t="s">
        <v>210</v>
      </c>
      <c r="D12" s="125" t="s">
        <v>208</v>
      </c>
      <c r="E12" s="126" t="s">
        <v>172</v>
      </c>
    </row>
    <row r="13" spans="1:6" s="2" customFormat="1" ht="12.5" x14ac:dyDescent="0.25">
      <c r="A13" s="120">
        <v>44823</v>
      </c>
      <c r="B13" s="121">
        <v>31.5</v>
      </c>
      <c r="C13" s="125" t="s">
        <v>209</v>
      </c>
      <c r="D13" s="125" t="s">
        <v>207</v>
      </c>
      <c r="E13" s="126" t="s">
        <v>172</v>
      </c>
    </row>
    <row r="14" spans="1:6" s="2" customFormat="1" ht="12.5" x14ac:dyDescent="0.25">
      <c r="A14" s="120">
        <v>45366</v>
      </c>
      <c r="B14" s="121">
        <v>10.57</v>
      </c>
      <c r="C14" s="125" t="s">
        <v>217</v>
      </c>
      <c r="D14" s="125" t="s">
        <v>218</v>
      </c>
      <c r="E14" s="126" t="s">
        <v>172</v>
      </c>
    </row>
    <row r="15" spans="1:6" s="2" customFormat="1" ht="12.5" x14ac:dyDescent="0.25">
      <c r="A15" s="120"/>
      <c r="B15" s="121"/>
      <c r="C15" s="125"/>
      <c r="D15" s="125"/>
      <c r="E15" s="126"/>
    </row>
    <row r="16" spans="1:6" s="2" customFormat="1" ht="12.5" x14ac:dyDescent="0.25">
      <c r="A16" s="120"/>
      <c r="B16" s="121"/>
      <c r="C16" s="125"/>
      <c r="D16" s="125"/>
      <c r="E16" s="126"/>
    </row>
    <row r="17" spans="1:6" s="2" customFormat="1" ht="12.5" x14ac:dyDescent="0.25">
      <c r="A17" s="120"/>
      <c r="B17" s="121"/>
      <c r="C17" s="125"/>
      <c r="D17" s="125"/>
      <c r="E17" s="126"/>
    </row>
    <row r="18" spans="1:6" s="2" customFormat="1" ht="12.5" x14ac:dyDescent="0.25">
      <c r="A18" s="120"/>
      <c r="B18" s="121"/>
      <c r="C18" s="125"/>
      <c r="D18" s="125"/>
      <c r="E18" s="126"/>
    </row>
    <row r="19" spans="1:6" s="2" customFormat="1" ht="12.5" x14ac:dyDescent="0.25">
      <c r="A19" s="120"/>
      <c r="B19" s="121"/>
      <c r="C19" s="125"/>
      <c r="D19" s="125"/>
      <c r="E19" s="126"/>
    </row>
    <row r="20" spans="1:6" s="2" customFormat="1" ht="12.5" x14ac:dyDescent="0.25">
      <c r="A20" s="120"/>
      <c r="B20" s="121"/>
      <c r="C20" s="125"/>
      <c r="D20" s="125"/>
      <c r="E20" s="126"/>
    </row>
    <row r="21" spans="1:6" s="2" customFormat="1" ht="12.5" x14ac:dyDescent="0.25">
      <c r="A21" s="120"/>
      <c r="B21" s="121"/>
      <c r="C21" s="125"/>
      <c r="D21" s="125"/>
      <c r="E21" s="126"/>
    </row>
    <row r="22" spans="1:6" s="2" customFormat="1" ht="12.5" x14ac:dyDescent="0.25">
      <c r="A22" s="120"/>
      <c r="B22" s="121"/>
      <c r="C22" s="125"/>
      <c r="D22" s="125"/>
      <c r="E22" s="126"/>
    </row>
    <row r="23" spans="1:6" s="2" customFormat="1" ht="12.5" x14ac:dyDescent="0.25">
      <c r="A23" s="120"/>
      <c r="B23" s="121"/>
      <c r="C23" s="125"/>
      <c r="D23" s="125"/>
      <c r="E23" s="126"/>
    </row>
    <row r="24" spans="1:6" s="2" customFormat="1" ht="12.5" x14ac:dyDescent="0.25">
      <c r="A24" s="120"/>
      <c r="B24" s="121"/>
      <c r="C24" s="125"/>
      <c r="D24" s="125"/>
      <c r="E24" s="126"/>
    </row>
    <row r="25" spans="1:6" s="2" customFormat="1" ht="11.25" hidden="1" customHeight="1" x14ac:dyDescent="0.25">
      <c r="A25" s="100"/>
      <c r="B25" s="97"/>
      <c r="C25" s="101"/>
      <c r="D25" s="101"/>
      <c r="E25" s="102"/>
    </row>
    <row r="26" spans="1:6" ht="34.5" customHeight="1" x14ac:dyDescent="0.25">
      <c r="A26" s="54" t="s">
        <v>142</v>
      </c>
      <c r="B26" s="63">
        <f>SUM(B11:B25)</f>
        <v>63.199999999999996</v>
      </c>
      <c r="C26" s="71" t="str">
        <f>IF(SUBTOTAL(3,B11:B25)=SUBTOTAL(103,B11:B25),'Summary and sign-off Kaihautu'!$A$48,'Summary and sign-off Kaihautu'!$A$49)</f>
        <v>Check - there are no hidden rows with data</v>
      </c>
      <c r="D26" s="142" t="str">
        <f>IF('Summary and sign-off Kaihautu'!F58='Summary and sign-off Kaihautu'!F54,'Summary and sign-off Kaihautu'!A51,'Summary and sign-off Kaihautu'!A50)</f>
        <v>Check - each entry provides sufficient information</v>
      </c>
      <c r="E26" s="142"/>
      <c r="F26" s="2"/>
    </row>
    <row r="27" spans="1:6" ht="13" x14ac:dyDescent="0.3">
      <c r="A27" s="18"/>
      <c r="B27" s="17"/>
      <c r="C27" s="17"/>
      <c r="D27" s="17"/>
      <c r="E27" s="17"/>
    </row>
    <row r="28" spans="1:6" ht="13" x14ac:dyDescent="0.3">
      <c r="A28" s="18" t="s">
        <v>73</v>
      </c>
      <c r="B28" s="19"/>
      <c r="C28" s="17"/>
      <c r="D28" s="17"/>
      <c r="E28" s="17"/>
    </row>
    <row r="29" spans="1:6" ht="12.75" customHeight="1" x14ac:dyDescent="0.25">
      <c r="A29" s="20" t="s">
        <v>143</v>
      </c>
      <c r="B29" s="20"/>
      <c r="C29" s="20"/>
      <c r="D29" s="20"/>
      <c r="E29" s="20"/>
    </row>
    <row r="30" spans="1:6" ht="12.5" x14ac:dyDescent="0.25">
      <c r="A30" s="20" t="s">
        <v>144</v>
      </c>
      <c r="B30" s="20"/>
      <c r="C30" s="28"/>
      <c r="D30" s="28"/>
      <c r="E30" s="28"/>
    </row>
    <row r="31" spans="1:6" ht="13" x14ac:dyDescent="0.3">
      <c r="A31" s="20" t="s">
        <v>79</v>
      </c>
      <c r="B31" s="19"/>
      <c r="C31" s="17"/>
      <c r="D31" s="17"/>
      <c r="E31" s="17"/>
      <c r="F31" s="17"/>
    </row>
    <row r="32" spans="1:6" ht="12.5" x14ac:dyDescent="0.25">
      <c r="A32" s="20" t="s">
        <v>145</v>
      </c>
      <c r="B32" s="20"/>
      <c r="C32" s="28"/>
      <c r="D32" s="28"/>
      <c r="E32" s="28"/>
    </row>
    <row r="33" spans="1:5" ht="12.75" customHeight="1" x14ac:dyDescent="0.25">
      <c r="A33" s="20" t="s">
        <v>146</v>
      </c>
      <c r="B33" s="20"/>
      <c r="C33" s="22"/>
      <c r="D33" s="22"/>
      <c r="E33" s="22"/>
    </row>
    <row r="34" spans="1:5" ht="12.5" x14ac:dyDescent="0.25">
      <c r="A34" s="17"/>
      <c r="B34" s="17"/>
      <c r="C34" s="17"/>
      <c r="D34" s="17"/>
      <c r="E34" s="17"/>
    </row>
    <row r="35" spans="1:5" ht="12.5" hidden="1" x14ac:dyDescent="0.25"/>
    <row r="36" spans="1:5" ht="12.5" hidden="1" x14ac:dyDescent="0.25"/>
    <row r="37" spans="1:5" ht="12.5" hidden="1" x14ac:dyDescent="0.25"/>
    <row r="38" spans="1:5" ht="12.5" hidden="1" x14ac:dyDescent="0.25"/>
    <row r="39" spans="1:5" ht="12.5" hidden="1" x14ac:dyDescent="0.25"/>
    <row r="40" spans="1:5" ht="12.5" hidden="1" x14ac:dyDescent="0.25"/>
    <row r="41" spans="1:5" ht="12.5" hidden="1" x14ac:dyDescent="0.25"/>
    <row r="42" spans="1:5" ht="12.5" hidden="1" x14ac:dyDescent="0.25"/>
    <row r="43" spans="1:5" ht="12.5" hidden="1" x14ac:dyDescent="0.25"/>
    <row r="44" spans="1:5" ht="12.5" hidden="1" x14ac:dyDescent="0.25"/>
    <row r="45" spans="1:5" ht="12.5" hidden="1" x14ac:dyDescent="0.25"/>
    <row r="46" spans="1:5" ht="12.5" hidden="1" x14ac:dyDescent="0.25"/>
    <row r="47" spans="1:5" ht="12.5" hidden="1" x14ac:dyDescent="0.25"/>
    <row r="48" spans="1:5" ht="12.5" hidden="1" x14ac:dyDescent="0.25"/>
    <row r="49" ht="12.5" hidden="1" x14ac:dyDescent="0.25"/>
    <row r="50" ht="12.5" hidden="1" x14ac:dyDescent="0.25"/>
    <row r="51" ht="12.5" hidden="1" x14ac:dyDescent="0.25"/>
    <row r="52" ht="12.5" hidden="1" x14ac:dyDescent="0.25"/>
    <row r="53" ht="12.5" hidden="1" x14ac:dyDescent="0.25"/>
    <row r="54" ht="12.5" x14ac:dyDescent="0.25"/>
    <row r="55" ht="12.5" x14ac:dyDescent="0.25"/>
    <row r="56" ht="12.5" x14ac:dyDescent="0.25"/>
    <row r="57" ht="12.5" x14ac:dyDescent="0.25"/>
    <row r="58" ht="12.5" x14ac:dyDescent="0.25"/>
    <row r="59" ht="12.5" x14ac:dyDescent="0.25"/>
    <row r="60" ht="12.75" customHeight="1" x14ac:dyDescent="0.25"/>
    <row r="61" ht="12.75" customHeight="1" x14ac:dyDescent="0.25"/>
    <row r="62" ht="12.75" customHeight="1" x14ac:dyDescent="0.25"/>
  </sheetData>
  <sheetProtection sheet="1" formatCells="0" insertRows="0" deleteRows="0"/>
  <mergeCells count="10">
    <mergeCell ref="B7:E7"/>
    <mergeCell ref="A8:E8"/>
    <mergeCell ref="A9:E9"/>
    <mergeCell ref="D26:E26"/>
    <mergeCell ref="A1:E1"/>
    <mergeCell ref="B2:E2"/>
    <mergeCell ref="B3:E3"/>
    <mergeCell ref="B4:E4"/>
    <mergeCell ref="B5:E5"/>
    <mergeCell ref="B6:E6"/>
  </mergeCells>
  <dataValidations count="3">
    <dataValidation allowBlank="1" showInputMessage="1" showErrorMessage="1" prompt="Insert additional rows as needed:_x000a_- 'right click' on a row number (left of screen)_x000a_- select 'Insert' (this will insert a row above it)" sqref="A10" xr:uid="{00000000-0002-0000-08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5" xr:uid="{00000000-0002-0000-0800-000001000000}">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0:A24 A12:A19" xr:uid="{00000000-0002-0000-08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800-000003000000}">
          <x14:formula1>
            <xm:f>'Summary and sign-off Kaihautu'!$A$29:$A$30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800-000004000000}">
          <x14:formula1>
            <xm:f>'Summary and sign-off Kaihautu'!$A$27:$A$28</xm:f>
          </x14:formula1>
          <xm:sqref>B6:E6</xm:sqref>
        </x14:dataValidation>
        <x14:dataValidation type="decimal" operator="greaterThan" allowBlank="1" showInputMessage="1" showErrorMessage="1" error="This cell must contain a dollar figure" xr:uid="{00000000-0002-0000-0800-000005000000}">
          <x14:formula1>
            <xm:f>'Summary and sign-off Kaihautu'!$A$47</xm:f>
          </x14:formula1>
          <xm:sqref>B20:B25 B11:B19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purl.org/dc/dcmitype/"/>
    <ds:schemaRef ds:uri="http://schemas.microsoft.com/office/infopath/2007/PartnerControls"/>
    <ds:schemaRef ds:uri="http://schemas.microsoft.com/office/2006/documentManagement/types"/>
    <ds:schemaRef ds:uri="http://purl.org/dc/terms/"/>
    <ds:schemaRef ds:uri="http://www.w3.org/XML/1998/namespace"/>
    <ds:schemaRef ds:uri="http://purl.org/dc/elements/1.1/"/>
    <ds:schemaRef ds:uri="12165527-d881-4234-97f9-ee139a3f0c31"/>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Guidance for agencies</vt:lpstr>
      <vt:lpstr>Summary and sign-off CE</vt:lpstr>
      <vt:lpstr>Travel</vt:lpstr>
      <vt:lpstr>Hospitality</vt:lpstr>
      <vt:lpstr>All other expenses</vt:lpstr>
      <vt:lpstr>Gifts and benefits</vt:lpstr>
      <vt:lpstr>Summary and sign-off Kaihautu</vt:lpstr>
      <vt:lpstr>Travel - Kaihautu</vt:lpstr>
      <vt:lpstr>Hospitality - Kaihautu</vt:lpstr>
      <vt:lpstr>All other expenses - Kaihautu</vt:lpstr>
      <vt:lpstr>Gifts and benefits - Kaihautu</vt:lpstr>
      <vt:lpstr>'All other expenses'!Print_Area</vt:lpstr>
      <vt:lpstr>'All other expenses - Kaihautu'!Print_Area</vt:lpstr>
      <vt:lpstr>'Gifts and benefits'!Print_Area</vt:lpstr>
      <vt:lpstr>'Gifts and benefits - Kaihautu'!Print_Area</vt:lpstr>
      <vt:lpstr>'Guidance for agencies'!Print_Area</vt:lpstr>
      <vt:lpstr>Hospitality!Print_Area</vt:lpstr>
      <vt:lpstr>'Hospitality - Kaihautu'!Print_Area</vt:lpstr>
      <vt:lpstr>'Summary and sign-off CE'!Print_Area</vt:lpstr>
      <vt:lpstr>'Summary and sign-off Kaihautu'!Print_Area</vt:lpstr>
      <vt:lpstr>Travel!Print_Area</vt:lpstr>
      <vt:lpstr>'Travel - Kaihautu'!Print_Area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Peter Corley</cp:lastModifiedBy>
  <cp:revision/>
  <dcterms:created xsi:type="dcterms:W3CDTF">2010-10-17T20:59:02Z</dcterms:created>
  <dcterms:modified xsi:type="dcterms:W3CDTF">2024-07-28T21:12:04Z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